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00754513\Downloads\"/>
    </mc:Choice>
  </mc:AlternateContent>
  <xr:revisionPtr revIDLastSave="0" documentId="13_ncr:1_{FF680C0F-B419-4E29-A212-1417FD3C53E2}" xr6:coauthVersionLast="47" xr6:coauthVersionMax="47" xr10:uidLastSave="{00000000-0000-0000-0000-000000000000}"/>
  <bookViews>
    <workbookView xWindow="-110" yWindow="-110" windowWidth="25820" windowHeight="15620" xr2:uid="{00000000-000D-0000-FFFF-FFFF00000000}"/>
  </bookViews>
  <sheets>
    <sheet name="BCSGA Annual Budget FY25" sheetId="2" r:id="rId1"/>
    <sheet name="FY24" sheetId="1" r:id="rId2"/>
    <sheet name="FY16" sheetId="3" r:id="rId3"/>
    <sheet name="FY17" sheetId="4" r:id="rId4"/>
    <sheet name="FY18" sheetId="5" r:id="rId5"/>
    <sheet name="FY19" sheetId="6" r:id="rId6"/>
    <sheet name="FY20"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11" roundtripDataChecksum="2/26filg/qXBMwJ9J+Jlj2Sv8QpkcAAGLE3KIRLq1KE="/>
    </ext>
  </extLst>
</workbook>
</file>

<file path=xl/calcChain.xml><?xml version="1.0" encoding="utf-8"?>
<calcChain xmlns="http://schemas.openxmlformats.org/spreadsheetml/2006/main">
  <c r="C153" i="2" l="1"/>
  <c r="G123" i="2"/>
  <c r="C20" i="2"/>
  <c r="I162" i="7"/>
  <c r="H162" i="7"/>
  <c r="E162" i="7"/>
  <c r="J161" i="7"/>
  <c r="G161" i="7"/>
  <c r="G160" i="7"/>
  <c r="J160" i="7" s="1"/>
  <c r="J162" i="7" s="1"/>
  <c r="I156" i="7"/>
  <c r="E156" i="7"/>
  <c r="H155" i="7"/>
  <c r="H156" i="7" s="1"/>
  <c r="G155" i="7"/>
  <c r="J155" i="7" s="1"/>
  <c r="J156" i="7" s="1"/>
  <c r="I152" i="7"/>
  <c r="I164" i="7" s="1"/>
  <c r="G152" i="7"/>
  <c r="H151" i="7"/>
  <c r="J151" i="7" s="1"/>
  <c r="E151" i="7"/>
  <c r="C151" i="7"/>
  <c r="E150" i="7"/>
  <c r="H150" i="7" s="1"/>
  <c r="J150" i="7" s="1"/>
  <c r="C150" i="7"/>
  <c r="H149" i="7"/>
  <c r="J149" i="7" s="1"/>
  <c r="E149" i="7"/>
  <c r="C149" i="7"/>
  <c r="E148" i="7"/>
  <c r="H148" i="7" s="1"/>
  <c r="J148" i="7" s="1"/>
  <c r="C148" i="7"/>
  <c r="H147" i="7"/>
  <c r="J147" i="7" s="1"/>
  <c r="E147" i="7"/>
  <c r="E152" i="7" s="1"/>
  <c r="E164" i="7" s="1"/>
  <c r="C147" i="7"/>
  <c r="H139" i="7"/>
  <c r="H141" i="7" s="1"/>
  <c r="G139" i="7"/>
  <c r="G141" i="7" s="1"/>
  <c r="H135" i="7"/>
  <c r="G135" i="7"/>
  <c r="K135" i="7" s="1"/>
  <c r="E135" i="7"/>
  <c r="J134" i="7"/>
  <c r="I134" i="7"/>
  <c r="J133" i="7"/>
  <c r="I133" i="7"/>
  <c r="I132" i="7"/>
  <c r="I135" i="7" s="1"/>
  <c r="H129" i="7"/>
  <c r="G129" i="7"/>
  <c r="I128" i="7"/>
  <c r="J128" i="7" s="1"/>
  <c r="E128" i="7"/>
  <c r="I127" i="7"/>
  <c r="J127" i="7" s="1"/>
  <c r="E127" i="7"/>
  <c r="C127" i="7"/>
  <c r="E126" i="7"/>
  <c r="E129" i="7" s="1"/>
  <c r="C126" i="7"/>
  <c r="H123" i="7"/>
  <c r="G123" i="7"/>
  <c r="E123" i="7"/>
  <c r="J122" i="7"/>
  <c r="I122" i="7"/>
  <c r="I121" i="7"/>
  <c r="J121" i="7" s="1"/>
  <c r="J120" i="7"/>
  <c r="I120" i="7"/>
  <c r="I119" i="7"/>
  <c r="J119" i="7" s="1"/>
  <c r="E118" i="7"/>
  <c r="I118" i="7" s="1"/>
  <c r="J118" i="7" s="1"/>
  <c r="J117" i="7"/>
  <c r="I117" i="7"/>
  <c r="I109" i="7"/>
  <c r="I107" i="7"/>
  <c r="H107" i="7"/>
  <c r="I103" i="7"/>
  <c r="H103" i="7"/>
  <c r="H109" i="7" s="1"/>
  <c r="E103" i="7"/>
  <c r="G102" i="7"/>
  <c r="J102" i="7" s="1"/>
  <c r="J101" i="7"/>
  <c r="G101" i="7"/>
  <c r="G100" i="7"/>
  <c r="J100" i="7" s="1"/>
  <c r="J99" i="7"/>
  <c r="G99" i="7"/>
  <c r="G98" i="7"/>
  <c r="J98" i="7" s="1"/>
  <c r="J97" i="7"/>
  <c r="G97" i="7"/>
  <c r="G96" i="7"/>
  <c r="G103" i="7" s="1"/>
  <c r="K103" i="7" s="1"/>
  <c r="J95" i="7"/>
  <c r="G95" i="7"/>
  <c r="J92" i="7"/>
  <c r="I92" i="7"/>
  <c r="H92" i="7"/>
  <c r="E92" i="7"/>
  <c r="J91" i="7"/>
  <c r="G91" i="7"/>
  <c r="G92" i="7" s="1"/>
  <c r="K92" i="7" s="1"/>
  <c r="I84" i="7"/>
  <c r="H84" i="7"/>
  <c r="I80" i="7"/>
  <c r="H80" i="7"/>
  <c r="E80" i="7"/>
  <c r="G79" i="7"/>
  <c r="J79" i="7" s="1"/>
  <c r="G78" i="7"/>
  <c r="J78" i="7" s="1"/>
  <c r="J77" i="7"/>
  <c r="I74" i="7"/>
  <c r="H74" i="7"/>
  <c r="H86" i="7" s="1"/>
  <c r="E74" i="7"/>
  <c r="G73" i="7"/>
  <c r="J73" i="7" s="1"/>
  <c r="J72" i="7"/>
  <c r="G72" i="7"/>
  <c r="G71" i="7"/>
  <c r="J71" i="7" s="1"/>
  <c r="J70" i="7"/>
  <c r="G70" i="7"/>
  <c r="G69" i="7"/>
  <c r="J69" i="7" s="1"/>
  <c r="J68" i="7"/>
  <c r="G68" i="7"/>
  <c r="G67" i="7"/>
  <c r="J67" i="7" s="1"/>
  <c r="J66" i="7"/>
  <c r="G66" i="7"/>
  <c r="G65" i="7"/>
  <c r="J64" i="7"/>
  <c r="G64" i="7"/>
  <c r="I57" i="7"/>
  <c r="H57" i="7"/>
  <c r="I53" i="7"/>
  <c r="H53" i="7"/>
  <c r="E53" i="7"/>
  <c r="J52" i="7"/>
  <c r="G52" i="7"/>
  <c r="G51" i="7"/>
  <c r="J51" i="7" s="1"/>
  <c r="J50" i="7"/>
  <c r="J53" i="7" s="1"/>
  <c r="G50" i="7"/>
  <c r="G53" i="7" s="1"/>
  <c r="K53" i="7" s="1"/>
  <c r="I47" i="7"/>
  <c r="H47" i="7"/>
  <c r="E47" i="7"/>
  <c r="G46" i="7"/>
  <c r="J46" i="7" s="1"/>
  <c r="G45" i="7"/>
  <c r="J45" i="7" s="1"/>
  <c r="J44" i="7"/>
  <c r="J47" i="7" s="1"/>
  <c r="G44" i="7"/>
  <c r="G47" i="7" s="1"/>
  <c r="K47" i="7" s="1"/>
  <c r="I41" i="7"/>
  <c r="I59" i="7" s="1"/>
  <c r="H41" i="7"/>
  <c r="E41" i="7"/>
  <c r="J40" i="7"/>
  <c r="G40" i="7"/>
  <c r="G39" i="7"/>
  <c r="G41" i="7" s="1"/>
  <c r="K41" i="7" s="1"/>
  <c r="J38" i="7"/>
  <c r="J37" i="7"/>
  <c r="J36" i="7"/>
  <c r="J35" i="7"/>
  <c r="J34" i="7"/>
  <c r="I31" i="7"/>
  <c r="C30" i="7"/>
  <c r="E30" i="7" s="1"/>
  <c r="G30" i="7" s="1"/>
  <c r="C29" i="7"/>
  <c r="E29" i="7" s="1"/>
  <c r="I26" i="7"/>
  <c r="H25" i="7"/>
  <c r="C25" i="7"/>
  <c r="E25" i="7" s="1"/>
  <c r="G25" i="7" s="1"/>
  <c r="C24" i="7"/>
  <c r="E24" i="7" s="1"/>
  <c r="G24" i="7" s="1"/>
  <c r="C23" i="7"/>
  <c r="E23" i="7" s="1"/>
  <c r="H22" i="7"/>
  <c r="G22" i="7"/>
  <c r="J22" i="7" s="1"/>
  <c r="E22" i="7"/>
  <c r="C22" i="7"/>
  <c r="C21" i="7"/>
  <c r="E21" i="7" s="1"/>
  <c r="H21" i="7" s="1"/>
  <c r="C20" i="7"/>
  <c r="E20" i="7" s="1"/>
  <c r="E19" i="7"/>
  <c r="C19" i="7"/>
  <c r="E18" i="7"/>
  <c r="H18" i="7" s="1"/>
  <c r="C18" i="7"/>
  <c r="C17" i="7"/>
  <c r="E17" i="7" s="1"/>
  <c r="E12" i="7"/>
  <c r="G8" i="7"/>
  <c r="I160" i="6"/>
  <c r="H160" i="6"/>
  <c r="G160" i="6"/>
  <c r="E160" i="6"/>
  <c r="J159" i="6"/>
  <c r="J160" i="6" s="1"/>
  <c r="I155" i="6"/>
  <c r="I162" i="6" s="1"/>
  <c r="G155" i="6"/>
  <c r="C154" i="6"/>
  <c r="E154" i="6" s="1"/>
  <c r="H154" i="6" s="1"/>
  <c r="J154" i="6" s="1"/>
  <c r="J153" i="6"/>
  <c r="C153" i="6"/>
  <c r="E153" i="6" s="1"/>
  <c r="H153" i="6" s="1"/>
  <c r="C152" i="6"/>
  <c r="E152" i="6" s="1"/>
  <c r="H152" i="6" s="1"/>
  <c r="J152" i="6" s="1"/>
  <c r="C151" i="6"/>
  <c r="E151" i="6" s="1"/>
  <c r="H151" i="6" s="1"/>
  <c r="J151" i="6" s="1"/>
  <c r="H150" i="6"/>
  <c r="C150" i="6"/>
  <c r="E150" i="6" s="1"/>
  <c r="H142" i="6"/>
  <c r="G142" i="6"/>
  <c r="H138" i="6"/>
  <c r="G138" i="6"/>
  <c r="E138" i="6"/>
  <c r="J137" i="6"/>
  <c r="I137" i="6"/>
  <c r="I136" i="6"/>
  <c r="J136" i="6" s="1"/>
  <c r="J135" i="6"/>
  <c r="I135" i="6"/>
  <c r="I134" i="6"/>
  <c r="H131" i="6"/>
  <c r="H144" i="6" s="1"/>
  <c r="G131" i="6"/>
  <c r="E131" i="6"/>
  <c r="I130" i="6"/>
  <c r="J130" i="6" s="1"/>
  <c r="J129" i="6"/>
  <c r="I129" i="6"/>
  <c r="I128" i="6"/>
  <c r="J128" i="6" s="1"/>
  <c r="J127" i="6"/>
  <c r="I127" i="6"/>
  <c r="I126" i="6"/>
  <c r="H118" i="6"/>
  <c r="I116" i="6"/>
  <c r="I118" i="6" s="1"/>
  <c r="H116" i="6"/>
  <c r="I112" i="6"/>
  <c r="H112" i="6"/>
  <c r="E112" i="6"/>
  <c r="G111" i="6"/>
  <c r="J111" i="6" s="1"/>
  <c r="G110" i="6"/>
  <c r="J110" i="6" s="1"/>
  <c r="G109" i="6"/>
  <c r="J109" i="6" s="1"/>
  <c r="J108" i="6"/>
  <c r="G108" i="6"/>
  <c r="G107" i="6"/>
  <c r="J107" i="6" s="1"/>
  <c r="J106" i="6"/>
  <c r="G106" i="6"/>
  <c r="G105" i="6"/>
  <c r="J105" i="6" s="1"/>
  <c r="J104" i="6"/>
  <c r="G104" i="6"/>
  <c r="G103" i="6"/>
  <c r="J103" i="6" s="1"/>
  <c r="J102" i="6"/>
  <c r="G102" i="6"/>
  <c r="I99" i="6"/>
  <c r="H99" i="6"/>
  <c r="G98" i="6"/>
  <c r="E93" i="6"/>
  <c r="I91" i="6"/>
  <c r="H91" i="6"/>
  <c r="G90" i="6"/>
  <c r="E90" i="6"/>
  <c r="E91" i="6" s="1"/>
  <c r="I87" i="6"/>
  <c r="H87" i="6"/>
  <c r="E87" i="6"/>
  <c r="G86" i="6"/>
  <c r="G87" i="6" s="1"/>
  <c r="J85" i="6"/>
  <c r="J84" i="6"/>
  <c r="K81" i="6"/>
  <c r="I81" i="6"/>
  <c r="H81" i="6"/>
  <c r="H93" i="6" s="1"/>
  <c r="E81" i="6"/>
  <c r="G80" i="6"/>
  <c r="J80" i="6" s="1"/>
  <c r="J79" i="6"/>
  <c r="G79" i="6"/>
  <c r="G78" i="6"/>
  <c r="J78" i="6" s="1"/>
  <c r="J77" i="6"/>
  <c r="G77" i="6"/>
  <c r="G76" i="6"/>
  <c r="J76" i="6" s="1"/>
  <c r="J75" i="6"/>
  <c r="G75" i="6"/>
  <c r="G74" i="6"/>
  <c r="J74" i="6" s="1"/>
  <c r="J73" i="6"/>
  <c r="G73" i="6"/>
  <c r="G81" i="6" s="1"/>
  <c r="G72" i="6"/>
  <c r="J72" i="6" s="1"/>
  <c r="J71" i="6"/>
  <c r="G71" i="6"/>
  <c r="I64" i="6"/>
  <c r="H64" i="6"/>
  <c r="I60" i="6"/>
  <c r="H60" i="6"/>
  <c r="E60" i="6"/>
  <c r="G59" i="6"/>
  <c r="J59" i="6" s="1"/>
  <c r="J57" i="6"/>
  <c r="J60" i="6" s="1"/>
  <c r="G57" i="6"/>
  <c r="I54" i="6"/>
  <c r="H54" i="6"/>
  <c r="E54" i="6"/>
  <c r="J53" i="6"/>
  <c r="G53" i="6"/>
  <c r="J52" i="6"/>
  <c r="G52" i="6"/>
  <c r="J51" i="6"/>
  <c r="G51" i="6"/>
  <c r="G50" i="6"/>
  <c r="I47" i="6"/>
  <c r="G47" i="6"/>
  <c r="E47" i="6"/>
  <c r="H46" i="6"/>
  <c r="J46" i="6" s="1"/>
  <c r="G46" i="6"/>
  <c r="J45" i="6"/>
  <c r="H44" i="6"/>
  <c r="H47" i="6" s="1"/>
  <c r="I41" i="6"/>
  <c r="H41" i="6"/>
  <c r="E41" i="6"/>
  <c r="G40" i="6"/>
  <c r="J40" i="6" s="1"/>
  <c r="J39" i="6"/>
  <c r="G39" i="6"/>
  <c r="G38" i="6"/>
  <c r="J38" i="6" s="1"/>
  <c r="H37" i="6"/>
  <c r="G37" i="6"/>
  <c r="H36" i="6"/>
  <c r="J36" i="6" s="1"/>
  <c r="I33" i="6"/>
  <c r="E33" i="6"/>
  <c r="C32" i="6"/>
  <c r="E32" i="6" s="1"/>
  <c r="G32" i="6" s="1"/>
  <c r="C31" i="6"/>
  <c r="E31" i="6" s="1"/>
  <c r="I28" i="6"/>
  <c r="H27" i="6"/>
  <c r="J27" i="6" s="1"/>
  <c r="E27" i="6"/>
  <c r="G27" i="6" s="1"/>
  <c r="C26" i="6"/>
  <c r="E26" i="6" s="1"/>
  <c r="E25" i="6"/>
  <c r="C25" i="6"/>
  <c r="H24" i="6"/>
  <c r="G24" i="6"/>
  <c r="J24" i="6" s="1"/>
  <c r="E24" i="6"/>
  <c r="C24" i="6"/>
  <c r="C23" i="6"/>
  <c r="E23" i="6" s="1"/>
  <c r="G23" i="6" s="1"/>
  <c r="H22" i="6"/>
  <c r="J22" i="6" s="1"/>
  <c r="C22" i="6"/>
  <c r="E22" i="6" s="1"/>
  <c r="G22" i="6" s="1"/>
  <c r="G21" i="6"/>
  <c r="J21" i="6" s="1"/>
  <c r="E21" i="6"/>
  <c r="H21" i="6" s="1"/>
  <c r="C21" i="6"/>
  <c r="C20" i="6"/>
  <c r="E20" i="6" s="1"/>
  <c r="H20" i="6" s="1"/>
  <c r="J19" i="6"/>
  <c r="H19" i="6"/>
  <c r="G19" i="6"/>
  <c r="E19" i="6"/>
  <c r="C19" i="6"/>
  <c r="C18" i="6"/>
  <c r="E18" i="6" s="1"/>
  <c r="E17" i="6"/>
  <c r="C17" i="6"/>
  <c r="E12" i="6"/>
  <c r="G8" i="6"/>
  <c r="E98" i="6" s="1"/>
  <c r="E99" i="6" s="1"/>
  <c r="K149" i="4"/>
  <c r="I149" i="4"/>
  <c r="H149" i="4"/>
  <c r="G149" i="4"/>
  <c r="E149" i="4"/>
  <c r="J148" i="4"/>
  <c r="J149" i="4" s="1"/>
  <c r="I145" i="4"/>
  <c r="I151" i="4" s="1"/>
  <c r="G145" i="4"/>
  <c r="G151" i="4" s="1"/>
  <c r="C144" i="4"/>
  <c r="E144" i="4" s="1"/>
  <c r="H144" i="4" s="1"/>
  <c r="J144" i="4" s="1"/>
  <c r="E143" i="4"/>
  <c r="H143" i="4" s="1"/>
  <c r="J143" i="4" s="1"/>
  <c r="C143" i="4"/>
  <c r="C142" i="4"/>
  <c r="E142" i="4" s="1"/>
  <c r="H142" i="4" s="1"/>
  <c r="J142" i="4" s="1"/>
  <c r="E141" i="4"/>
  <c r="C141" i="4"/>
  <c r="H135" i="4"/>
  <c r="H133" i="4"/>
  <c r="G133" i="4"/>
  <c r="E133" i="4"/>
  <c r="E132" i="4"/>
  <c r="I132" i="4" s="1"/>
  <c r="H129" i="4"/>
  <c r="G129" i="4"/>
  <c r="E129" i="4"/>
  <c r="I128" i="4"/>
  <c r="I127" i="4"/>
  <c r="J127" i="4" s="1"/>
  <c r="J126" i="4"/>
  <c r="I126" i="4"/>
  <c r="H123" i="4"/>
  <c r="G123" i="4"/>
  <c r="E123" i="4"/>
  <c r="E135" i="4" s="1"/>
  <c r="J122" i="4"/>
  <c r="I122" i="4"/>
  <c r="J121" i="4"/>
  <c r="I121" i="4"/>
  <c r="I120" i="4"/>
  <c r="J120" i="4" s="1"/>
  <c r="J119" i="4"/>
  <c r="I119" i="4"/>
  <c r="I118" i="4"/>
  <c r="I123" i="4" s="1"/>
  <c r="H110" i="4"/>
  <c r="I108" i="4"/>
  <c r="I110" i="4" s="1"/>
  <c r="H108" i="4"/>
  <c r="I104" i="4"/>
  <c r="H104" i="4"/>
  <c r="G103" i="4"/>
  <c r="J103" i="4" s="1"/>
  <c r="J102" i="4"/>
  <c r="G102" i="4"/>
  <c r="G101" i="4"/>
  <c r="J101" i="4" s="1"/>
  <c r="J100" i="4"/>
  <c r="G100" i="4"/>
  <c r="G99" i="4"/>
  <c r="J99" i="4" s="1"/>
  <c r="G98" i="4"/>
  <c r="J98" i="4" s="1"/>
  <c r="E98" i="4"/>
  <c r="G97" i="4"/>
  <c r="J97" i="4" s="1"/>
  <c r="E97" i="4"/>
  <c r="E104" i="4" s="1"/>
  <c r="G96" i="4"/>
  <c r="J96" i="4" s="1"/>
  <c r="I93" i="4"/>
  <c r="H93" i="4"/>
  <c r="G93" i="4"/>
  <c r="K93" i="4" s="1"/>
  <c r="G92" i="4"/>
  <c r="J92" i="4" s="1"/>
  <c r="J93" i="4" s="1"/>
  <c r="E92" i="4"/>
  <c r="E93" i="4" s="1"/>
  <c r="I85" i="4"/>
  <c r="H85" i="4"/>
  <c r="I81" i="4"/>
  <c r="H81" i="4"/>
  <c r="G81" i="4"/>
  <c r="K81" i="4" s="1"/>
  <c r="E81" i="4"/>
  <c r="G80" i="4"/>
  <c r="J80" i="4" s="1"/>
  <c r="J78" i="4"/>
  <c r="I75" i="4"/>
  <c r="H75" i="4"/>
  <c r="H87" i="4" s="1"/>
  <c r="G74" i="4"/>
  <c r="J74" i="4" s="1"/>
  <c r="J73" i="4"/>
  <c r="G73" i="4"/>
  <c r="G72" i="4"/>
  <c r="J72" i="4" s="1"/>
  <c r="E71" i="4"/>
  <c r="G70" i="4"/>
  <c r="J70" i="4" s="1"/>
  <c r="G69" i="4"/>
  <c r="J69" i="4" s="1"/>
  <c r="J68" i="4"/>
  <c r="G68" i="4"/>
  <c r="G67" i="4"/>
  <c r="J67" i="4" s="1"/>
  <c r="J66" i="4"/>
  <c r="G66" i="4"/>
  <c r="I59" i="4"/>
  <c r="H59" i="4"/>
  <c r="I55" i="4"/>
  <c r="H55" i="4"/>
  <c r="E55" i="4"/>
  <c r="G54" i="4"/>
  <c r="J54" i="4" s="1"/>
  <c r="J53" i="4"/>
  <c r="G53" i="4"/>
  <c r="I50" i="4"/>
  <c r="H50" i="4"/>
  <c r="E50" i="4"/>
  <c r="J49" i="4"/>
  <c r="G49" i="4"/>
  <c r="G48" i="4"/>
  <c r="J48" i="4" s="1"/>
  <c r="J47" i="4"/>
  <c r="G47" i="4"/>
  <c r="G46" i="4"/>
  <c r="J46" i="4" s="1"/>
  <c r="J50" i="4" s="1"/>
  <c r="I43" i="4"/>
  <c r="E43" i="4"/>
  <c r="H42" i="4"/>
  <c r="G42" i="4"/>
  <c r="J41" i="4"/>
  <c r="H40" i="4"/>
  <c r="I37" i="4"/>
  <c r="H37" i="4"/>
  <c r="E37" i="4"/>
  <c r="G36" i="4"/>
  <c r="J36" i="4" s="1"/>
  <c r="G35" i="4"/>
  <c r="J35" i="4" s="1"/>
  <c r="G34" i="4"/>
  <c r="G37" i="4" s="1"/>
  <c r="J33" i="4"/>
  <c r="H33" i="4"/>
  <c r="G33" i="4"/>
  <c r="J32" i="4"/>
  <c r="H32" i="4"/>
  <c r="I29" i="4"/>
  <c r="E28" i="4"/>
  <c r="C28" i="4"/>
  <c r="I25" i="4"/>
  <c r="H24" i="4"/>
  <c r="G24" i="4"/>
  <c r="J24" i="4" s="1"/>
  <c r="C24" i="4"/>
  <c r="E24" i="4" s="1"/>
  <c r="C23" i="4"/>
  <c r="E23" i="4" s="1"/>
  <c r="E22" i="4"/>
  <c r="C22" i="4"/>
  <c r="H21" i="4"/>
  <c r="G21" i="4"/>
  <c r="E21" i="4"/>
  <c r="C21" i="4"/>
  <c r="C20" i="4"/>
  <c r="E20" i="4" s="1"/>
  <c r="C19" i="4"/>
  <c r="E19" i="4" s="1"/>
  <c r="G19" i="4" s="1"/>
  <c r="C18" i="4"/>
  <c r="E18" i="4" s="1"/>
  <c r="C17" i="4"/>
  <c r="E17" i="4" s="1"/>
  <c r="E12" i="4"/>
  <c r="G8" i="4"/>
  <c r="H135" i="3"/>
  <c r="H137" i="3" s="1"/>
  <c r="G135" i="3"/>
  <c r="H131" i="3"/>
  <c r="G131" i="3"/>
  <c r="E131" i="3"/>
  <c r="J130" i="3"/>
  <c r="I130" i="3"/>
  <c r="I129" i="3"/>
  <c r="J129" i="3" s="1"/>
  <c r="I128" i="3"/>
  <c r="J128" i="3" s="1"/>
  <c r="I127" i="3"/>
  <c r="I131" i="3" s="1"/>
  <c r="H124" i="3"/>
  <c r="G124" i="3"/>
  <c r="E124" i="3"/>
  <c r="J123" i="3"/>
  <c r="I123" i="3"/>
  <c r="E123" i="3"/>
  <c r="I122" i="3"/>
  <c r="J122" i="3" s="1"/>
  <c r="I121" i="3"/>
  <c r="J121" i="3" s="1"/>
  <c r="J120" i="3"/>
  <c r="I120" i="3"/>
  <c r="J119" i="3"/>
  <c r="I119" i="3"/>
  <c r="I113" i="3"/>
  <c r="H113" i="3"/>
  <c r="I111" i="3"/>
  <c r="H111" i="3"/>
  <c r="I107" i="3"/>
  <c r="H107" i="3"/>
  <c r="E107" i="3"/>
  <c r="J106" i="3"/>
  <c r="G106" i="3"/>
  <c r="J105" i="3"/>
  <c r="G105" i="3"/>
  <c r="G104" i="3"/>
  <c r="J104" i="3" s="1"/>
  <c r="J103" i="3"/>
  <c r="G103" i="3"/>
  <c r="G102" i="3"/>
  <c r="J102" i="3" s="1"/>
  <c r="J101" i="3"/>
  <c r="G101" i="3"/>
  <c r="G100" i="3"/>
  <c r="J100" i="3" s="1"/>
  <c r="G99" i="3"/>
  <c r="J99" i="3" s="1"/>
  <c r="J98" i="3"/>
  <c r="G98" i="3"/>
  <c r="I95" i="3"/>
  <c r="H95" i="3"/>
  <c r="E95" i="3"/>
  <c r="G94" i="3"/>
  <c r="G95" i="3" s="1"/>
  <c r="K95" i="3" s="1"/>
  <c r="E94" i="3"/>
  <c r="I87" i="3"/>
  <c r="H87" i="3"/>
  <c r="I83" i="3"/>
  <c r="H83" i="3"/>
  <c r="E83" i="3"/>
  <c r="J82" i="3"/>
  <c r="J83" i="3" s="1"/>
  <c r="G82" i="3"/>
  <c r="G83" i="3" s="1"/>
  <c r="K83" i="3" s="1"/>
  <c r="I79" i="3"/>
  <c r="H79" i="3"/>
  <c r="E79" i="3"/>
  <c r="G78" i="3"/>
  <c r="G79" i="3" s="1"/>
  <c r="K79" i="3" s="1"/>
  <c r="J77" i="3"/>
  <c r="G77" i="3"/>
  <c r="I74" i="3"/>
  <c r="I89" i="3" s="1"/>
  <c r="H74" i="3"/>
  <c r="H89" i="3" s="1"/>
  <c r="J73" i="3"/>
  <c r="G73" i="3"/>
  <c r="E72" i="3"/>
  <c r="G72" i="3" s="1"/>
  <c r="J72" i="3" s="1"/>
  <c r="J71" i="3"/>
  <c r="G71" i="3"/>
  <c r="J70" i="3"/>
  <c r="G70" i="3"/>
  <c r="G69" i="3"/>
  <c r="J69" i="3" s="1"/>
  <c r="G68" i="3"/>
  <c r="J68" i="3" s="1"/>
  <c r="G67" i="3"/>
  <c r="G74" i="3" s="1"/>
  <c r="I60" i="3"/>
  <c r="H60" i="3"/>
  <c r="I56" i="3"/>
  <c r="H56" i="3"/>
  <c r="E56" i="3"/>
  <c r="G55" i="3"/>
  <c r="J55" i="3" s="1"/>
  <c r="J54" i="3"/>
  <c r="J56" i="3" s="1"/>
  <c r="G54" i="3"/>
  <c r="J53" i="3"/>
  <c r="G53" i="3"/>
  <c r="I50" i="3"/>
  <c r="H50" i="3"/>
  <c r="E50" i="3"/>
  <c r="J49" i="3"/>
  <c r="G49" i="3"/>
  <c r="G48" i="3"/>
  <c r="J48" i="3" s="1"/>
  <c r="J47" i="3"/>
  <c r="G47" i="3"/>
  <c r="G46" i="3"/>
  <c r="J46" i="3" s="1"/>
  <c r="J45" i="3"/>
  <c r="G45" i="3"/>
  <c r="I42" i="3"/>
  <c r="E42" i="3"/>
  <c r="J41" i="3"/>
  <c r="G41" i="3"/>
  <c r="G40" i="3"/>
  <c r="J40" i="3" s="1"/>
  <c r="J39" i="3"/>
  <c r="G39" i="3"/>
  <c r="G38" i="3"/>
  <c r="J38" i="3" s="1"/>
  <c r="J37" i="3"/>
  <c r="G37" i="3"/>
  <c r="H36" i="3"/>
  <c r="G36" i="3"/>
  <c r="J36" i="3" s="1"/>
  <c r="J35" i="3"/>
  <c r="H35" i="3"/>
  <c r="H42" i="3" s="1"/>
  <c r="J34" i="3"/>
  <c r="H34" i="3"/>
  <c r="I31" i="3"/>
  <c r="J30" i="3"/>
  <c r="C30" i="3"/>
  <c r="E30" i="3" s="1"/>
  <c r="H30" i="3" s="1"/>
  <c r="E29" i="3"/>
  <c r="H29" i="3" s="1"/>
  <c r="J29" i="3" s="1"/>
  <c r="C29" i="3"/>
  <c r="J28" i="3"/>
  <c r="H28" i="3"/>
  <c r="E28" i="3"/>
  <c r="C28" i="3"/>
  <c r="C27" i="3"/>
  <c r="E27" i="3" s="1"/>
  <c r="C26" i="3"/>
  <c r="E26" i="3" s="1"/>
  <c r="I23" i="3"/>
  <c r="I62" i="3" s="1"/>
  <c r="E22" i="3"/>
  <c r="H22" i="3" s="1"/>
  <c r="C22" i="3"/>
  <c r="C21" i="3"/>
  <c r="E21" i="3" s="1"/>
  <c r="H20" i="3"/>
  <c r="J20" i="3" s="1"/>
  <c r="G20" i="3"/>
  <c r="E20" i="3"/>
  <c r="C20" i="3"/>
  <c r="C19" i="3"/>
  <c r="E19" i="3" s="1"/>
  <c r="H18" i="3"/>
  <c r="J18" i="3" s="1"/>
  <c r="G18" i="3"/>
  <c r="E18" i="3"/>
  <c r="C18" i="3"/>
  <c r="C17" i="3"/>
  <c r="E17" i="3" s="1"/>
  <c r="C16" i="3"/>
  <c r="E16" i="3" s="1"/>
  <c r="E11" i="3"/>
  <c r="G8" i="3"/>
  <c r="I166" i="2"/>
  <c r="I162" i="2"/>
  <c r="G162" i="2"/>
  <c r="K162" i="2" s="1"/>
  <c r="E162" i="2"/>
  <c r="H161" i="2"/>
  <c r="H162" i="2" s="1"/>
  <c r="G161" i="2"/>
  <c r="I158" i="2"/>
  <c r="H158" i="2"/>
  <c r="H166" i="2" s="1"/>
  <c r="G157" i="2"/>
  <c r="J157" i="2" s="1"/>
  <c r="E157" i="2"/>
  <c r="E156" i="2"/>
  <c r="G156" i="2" s="1"/>
  <c r="J156" i="2" s="1"/>
  <c r="E155" i="2"/>
  <c r="G155" i="2" s="1"/>
  <c r="E154" i="2"/>
  <c r="G154" i="2" s="1"/>
  <c r="J154" i="2" s="1"/>
  <c r="E153" i="2"/>
  <c r="G153" i="2" s="1"/>
  <c r="J153" i="2" s="1"/>
  <c r="H145" i="2"/>
  <c r="G145" i="2"/>
  <c r="I141" i="2"/>
  <c r="E144" i="2" s="1"/>
  <c r="H141" i="2"/>
  <c r="E141" i="2"/>
  <c r="G140" i="2"/>
  <c r="J140" i="2" s="1"/>
  <c r="J139" i="2"/>
  <c r="G139" i="2"/>
  <c r="J138" i="2"/>
  <c r="J141" i="2" s="1"/>
  <c r="G138" i="2"/>
  <c r="I135" i="2"/>
  <c r="H135" i="2"/>
  <c r="J134" i="2"/>
  <c r="E134" i="2"/>
  <c r="C133" i="2"/>
  <c r="E133" i="2" s="1"/>
  <c r="G133" i="2" s="1"/>
  <c r="J133" i="2" s="1"/>
  <c r="E132" i="2"/>
  <c r="G132" i="2" s="1"/>
  <c r="C132" i="2"/>
  <c r="I129" i="2"/>
  <c r="H129" i="2"/>
  <c r="E129" i="2"/>
  <c r="G128" i="2"/>
  <c r="J128" i="2" s="1"/>
  <c r="E128" i="2"/>
  <c r="G127" i="2"/>
  <c r="J127" i="2" s="1"/>
  <c r="G126" i="2"/>
  <c r="E126" i="2"/>
  <c r="J125" i="2"/>
  <c r="G125" i="2"/>
  <c r="G124" i="2"/>
  <c r="J124" i="2" s="1"/>
  <c r="J123" i="2"/>
  <c r="I117" i="2"/>
  <c r="I115" i="2"/>
  <c r="H115" i="2"/>
  <c r="H117" i="2" s="1"/>
  <c r="I111" i="2"/>
  <c r="H111" i="2"/>
  <c r="E111" i="2"/>
  <c r="G110" i="2"/>
  <c r="J110" i="2" s="1"/>
  <c r="G109" i="2"/>
  <c r="J109" i="2" s="1"/>
  <c r="J108" i="2"/>
  <c r="G108" i="2"/>
  <c r="J107" i="2"/>
  <c r="G107" i="2"/>
  <c r="G106" i="2"/>
  <c r="J106" i="2" s="1"/>
  <c r="G105" i="2"/>
  <c r="J105" i="2" s="1"/>
  <c r="G104" i="2"/>
  <c r="G111" i="2" s="1"/>
  <c r="K111" i="2" s="1"/>
  <c r="J103" i="2"/>
  <c r="G103" i="2"/>
  <c r="I100" i="2"/>
  <c r="H100" i="2"/>
  <c r="E99" i="2"/>
  <c r="G99" i="2" s="1"/>
  <c r="J99" i="2" s="1"/>
  <c r="C99" i="2"/>
  <c r="E98" i="2"/>
  <c r="E100" i="2" s="1"/>
  <c r="C98" i="2"/>
  <c r="I95" i="2"/>
  <c r="H95" i="2"/>
  <c r="E95" i="2"/>
  <c r="J94" i="2"/>
  <c r="J95" i="2" s="1"/>
  <c r="G94" i="2"/>
  <c r="G95" i="2" s="1"/>
  <c r="K95" i="2" s="1"/>
  <c r="I87" i="2"/>
  <c r="H87" i="2"/>
  <c r="I83" i="2"/>
  <c r="H83" i="2"/>
  <c r="E83" i="2"/>
  <c r="J82" i="2"/>
  <c r="G82" i="2"/>
  <c r="G81" i="2"/>
  <c r="I78" i="2"/>
  <c r="H78" i="2"/>
  <c r="E78" i="2"/>
  <c r="J77" i="2"/>
  <c r="G77" i="2"/>
  <c r="G78" i="2" s="1"/>
  <c r="K78" i="2" s="1"/>
  <c r="J76" i="2"/>
  <c r="I73" i="2"/>
  <c r="H73" i="2"/>
  <c r="C72" i="2"/>
  <c r="E72" i="2" s="1"/>
  <c r="G72" i="2" s="1"/>
  <c r="J72" i="2" s="1"/>
  <c r="C71" i="2"/>
  <c r="E71" i="2" s="1"/>
  <c r="I68" i="2"/>
  <c r="H68" i="2"/>
  <c r="H89" i="2" s="1"/>
  <c r="E68" i="2"/>
  <c r="J67" i="2"/>
  <c r="G67" i="2"/>
  <c r="J66" i="2"/>
  <c r="G66" i="2"/>
  <c r="G65" i="2"/>
  <c r="J65" i="2" s="1"/>
  <c r="G64" i="2"/>
  <c r="J64" i="2" s="1"/>
  <c r="G63" i="2"/>
  <c r="J63" i="2" s="1"/>
  <c r="J62" i="2"/>
  <c r="G62" i="2"/>
  <c r="G61" i="2"/>
  <c r="J61" i="2" s="1"/>
  <c r="G60" i="2"/>
  <c r="J60" i="2" s="1"/>
  <c r="G59" i="2"/>
  <c r="I52" i="2"/>
  <c r="H52" i="2"/>
  <c r="E52" i="2"/>
  <c r="I48" i="2"/>
  <c r="H48" i="2"/>
  <c r="E48" i="2"/>
  <c r="G47" i="2"/>
  <c r="J47" i="2" s="1"/>
  <c r="G46" i="2"/>
  <c r="G48" i="2" s="1"/>
  <c r="K48" i="2" s="1"/>
  <c r="J45" i="2"/>
  <c r="G45" i="2"/>
  <c r="I42" i="2"/>
  <c r="H42" i="2"/>
  <c r="E42" i="2"/>
  <c r="G41" i="2"/>
  <c r="J41" i="2" s="1"/>
  <c r="J40" i="2"/>
  <c r="G40" i="2"/>
  <c r="G39" i="2"/>
  <c r="I36" i="2"/>
  <c r="H36" i="2"/>
  <c r="E36" i="2"/>
  <c r="J35" i="2"/>
  <c r="G35" i="2"/>
  <c r="J34" i="2"/>
  <c r="G34" i="2"/>
  <c r="J33" i="2"/>
  <c r="J32" i="2"/>
  <c r="J31" i="2"/>
  <c r="G31" i="2"/>
  <c r="J30" i="2"/>
  <c r="J36" i="2" s="1"/>
  <c r="G30" i="2"/>
  <c r="G36" i="2" s="1"/>
  <c r="K36" i="2" s="1"/>
  <c r="I27" i="2"/>
  <c r="H27" i="2"/>
  <c r="G26" i="2"/>
  <c r="J26" i="2" s="1"/>
  <c r="E26" i="2"/>
  <c r="G25" i="2"/>
  <c r="C25" i="2"/>
  <c r="E25" i="2" s="1"/>
  <c r="I22" i="2"/>
  <c r="H22" i="2"/>
  <c r="H54" i="2" s="1"/>
  <c r="C21" i="2"/>
  <c r="E21" i="2" s="1"/>
  <c r="G21" i="2" s="1"/>
  <c r="J21" i="2" s="1"/>
  <c r="E20" i="2"/>
  <c r="G20" i="2" s="1"/>
  <c r="J20" i="2" s="1"/>
  <c r="C19" i="2"/>
  <c r="E19" i="2" s="1"/>
  <c r="G19" i="2" s="1"/>
  <c r="J19" i="2" s="1"/>
  <c r="C18" i="2"/>
  <c r="E18" i="2" s="1"/>
  <c r="C17" i="2"/>
  <c r="E17" i="2" s="1"/>
  <c r="G17" i="2" s="1"/>
  <c r="J17" i="2" s="1"/>
  <c r="E12" i="2"/>
  <c r="G8" i="2"/>
  <c r="I162" i="1"/>
  <c r="H162" i="1"/>
  <c r="G162" i="1"/>
  <c r="K162" i="1" s="1"/>
  <c r="E162" i="1"/>
  <c r="J161" i="1"/>
  <c r="J162" i="1" s="1"/>
  <c r="H161" i="1"/>
  <c r="G161" i="1"/>
  <c r="I158" i="1"/>
  <c r="I166" i="1" s="1"/>
  <c r="H158" i="1"/>
  <c r="H166" i="1" s="1"/>
  <c r="G157" i="1"/>
  <c r="J157" i="1" s="1"/>
  <c r="E157" i="1"/>
  <c r="G156" i="1"/>
  <c r="J156" i="1" s="1"/>
  <c r="E156" i="1"/>
  <c r="G155" i="1"/>
  <c r="J155" i="1" s="1"/>
  <c r="E155" i="1"/>
  <c r="E154" i="1"/>
  <c r="G154" i="1" s="1"/>
  <c r="J154" i="1" s="1"/>
  <c r="J153" i="1"/>
  <c r="G153" i="1"/>
  <c r="G158" i="1" s="1"/>
  <c r="E153" i="1"/>
  <c r="H145" i="1"/>
  <c r="G145" i="1"/>
  <c r="I141" i="1"/>
  <c r="H141" i="1"/>
  <c r="E141" i="1"/>
  <c r="J140" i="1"/>
  <c r="G140" i="1"/>
  <c r="G139" i="1"/>
  <c r="J139" i="1" s="1"/>
  <c r="G138" i="1"/>
  <c r="J138" i="1" s="1"/>
  <c r="I135" i="1"/>
  <c r="E144" i="1" s="1"/>
  <c r="H135" i="1"/>
  <c r="H147" i="1" s="1"/>
  <c r="J134" i="1"/>
  <c r="E134" i="1"/>
  <c r="E133" i="1"/>
  <c r="G133" i="1" s="1"/>
  <c r="J133" i="1" s="1"/>
  <c r="C133" i="1"/>
  <c r="C132" i="1"/>
  <c r="E132" i="1" s="1"/>
  <c r="I129" i="1"/>
  <c r="H129" i="1"/>
  <c r="G128" i="1"/>
  <c r="J128" i="1" s="1"/>
  <c r="E128" i="1"/>
  <c r="G127" i="1"/>
  <c r="J127" i="1" s="1"/>
  <c r="E126" i="1"/>
  <c r="G126" i="1" s="1"/>
  <c r="J126" i="1" s="1"/>
  <c r="G125" i="1"/>
  <c r="J125" i="1" s="1"/>
  <c r="G124" i="1"/>
  <c r="J124" i="1" s="1"/>
  <c r="J123" i="1"/>
  <c r="I115" i="1"/>
  <c r="I117" i="1" s="1"/>
  <c r="H115" i="1"/>
  <c r="H117" i="1" s="1"/>
  <c r="I111" i="1"/>
  <c r="H111" i="1"/>
  <c r="E111" i="1"/>
  <c r="G110" i="1"/>
  <c r="J110" i="1" s="1"/>
  <c r="J109" i="1"/>
  <c r="G109" i="1"/>
  <c r="G108" i="1"/>
  <c r="J108" i="1" s="1"/>
  <c r="G107" i="1"/>
  <c r="J107" i="1" s="1"/>
  <c r="G106" i="1"/>
  <c r="J106" i="1" s="1"/>
  <c r="J105" i="1"/>
  <c r="G105" i="1"/>
  <c r="G104" i="1"/>
  <c r="J104" i="1" s="1"/>
  <c r="G103" i="1"/>
  <c r="G111" i="1" s="1"/>
  <c r="K111" i="1" s="1"/>
  <c r="I100" i="1"/>
  <c r="H100" i="1"/>
  <c r="C99" i="1"/>
  <c r="E99" i="1" s="1"/>
  <c r="G99" i="1" s="1"/>
  <c r="J99" i="1" s="1"/>
  <c r="C98" i="1"/>
  <c r="E98" i="1" s="1"/>
  <c r="I95" i="1"/>
  <c r="H95" i="1"/>
  <c r="G95" i="1"/>
  <c r="K95" i="1" s="1"/>
  <c r="E95" i="1"/>
  <c r="G94" i="1"/>
  <c r="J94" i="1" s="1"/>
  <c r="J95" i="1" s="1"/>
  <c r="I87" i="1"/>
  <c r="H87" i="1"/>
  <c r="I83" i="1"/>
  <c r="H83" i="1"/>
  <c r="E83" i="1"/>
  <c r="J82" i="1"/>
  <c r="G82" i="1"/>
  <c r="G81" i="1"/>
  <c r="J81" i="1" s="1"/>
  <c r="J83" i="1" s="1"/>
  <c r="I78" i="1"/>
  <c r="H78" i="1"/>
  <c r="G78" i="1"/>
  <c r="K78" i="1" s="1"/>
  <c r="E78" i="1"/>
  <c r="J77" i="1"/>
  <c r="G77" i="1"/>
  <c r="J76" i="1"/>
  <c r="J78" i="1" s="1"/>
  <c r="I73" i="1"/>
  <c r="H73" i="1"/>
  <c r="C72" i="1"/>
  <c r="E72" i="1" s="1"/>
  <c r="G72" i="1" s="1"/>
  <c r="J72" i="1" s="1"/>
  <c r="C71" i="1"/>
  <c r="E71" i="1" s="1"/>
  <c r="I68" i="1"/>
  <c r="I89" i="1" s="1"/>
  <c r="H68" i="1"/>
  <c r="H89" i="1" s="1"/>
  <c r="E68" i="1"/>
  <c r="G67" i="1"/>
  <c r="J67" i="1" s="1"/>
  <c r="G66" i="1"/>
  <c r="J66" i="1" s="1"/>
  <c r="G65" i="1"/>
  <c r="J65" i="1" s="1"/>
  <c r="J64" i="1"/>
  <c r="G64" i="1"/>
  <c r="G63" i="1"/>
  <c r="J63" i="1" s="1"/>
  <c r="G62" i="1"/>
  <c r="J62" i="1" s="1"/>
  <c r="G61" i="1"/>
  <c r="J61" i="1" s="1"/>
  <c r="G60" i="1"/>
  <c r="J60" i="1" s="1"/>
  <c r="G59" i="1"/>
  <c r="G68" i="1" s="1"/>
  <c r="I52" i="1"/>
  <c r="H52" i="1"/>
  <c r="E52" i="1"/>
  <c r="I48" i="1"/>
  <c r="H48" i="1"/>
  <c r="E48" i="1"/>
  <c r="G47" i="1"/>
  <c r="J47" i="1" s="1"/>
  <c r="G46" i="1"/>
  <c r="G48" i="1" s="1"/>
  <c r="K48" i="1" s="1"/>
  <c r="G45" i="1"/>
  <c r="J45" i="1" s="1"/>
  <c r="I42" i="1"/>
  <c r="H42" i="1"/>
  <c r="G42" i="1"/>
  <c r="K42" i="1" s="1"/>
  <c r="E42" i="1"/>
  <c r="G41" i="1"/>
  <c r="J41" i="1" s="1"/>
  <c r="G40" i="1"/>
  <c r="J40" i="1" s="1"/>
  <c r="G39" i="1"/>
  <c r="J39" i="1" s="1"/>
  <c r="J42" i="1" s="1"/>
  <c r="I36" i="1"/>
  <c r="H36" i="1"/>
  <c r="E36" i="1"/>
  <c r="G35" i="1"/>
  <c r="J35" i="1" s="1"/>
  <c r="G34" i="1"/>
  <c r="J34" i="1" s="1"/>
  <c r="J33" i="1"/>
  <c r="J32" i="1"/>
  <c r="G31" i="1"/>
  <c r="J31" i="1" s="1"/>
  <c r="G30" i="1"/>
  <c r="G36" i="1" s="1"/>
  <c r="K36" i="1" s="1"/>
  <c r="I27" i="1"/>
  <c r="H27" i="1"/>
  <c r="E26" i="1"/>
  <c r="G26" i="1" s="1"/>
  <c r="J26" i="1" s="1"/>
  <c r="C25" i="1"/>
  <c r="E25" i="1" s="1"/>
  <c r="I22" i="1"/>
  <c r="I54" i="1" s="1"/>
  <c r="H22" i="1"/>
  <c r="H54" i="1" s="1"/>
  <c r="C21" i="1"/>
  <c r="E21" i="1" s="1"/>
  <c r="G21" i="1" s="1"/>
  <c r="J21" i="1" s="1"/>
  <c r="E20" i="1"/>
  <c r="G20" i="1" s="1"/>
  <c r="J20" i="1" s="1"/>
  <c r="C20" i="1"/>
  <c r="C19" i="1"/>
  <c r="E19" i="1" s="1"/>
  <c r="G19" i="1" s="1"/>
  <c r="J19" i="1" s="1"/>
  <c r="E18" i="1"/>
  <c r="G18" i="1" s="1"/>
  <c r="J18" i="1" s="1"/>
  <c r="C18" i="1"/>
  <c r="C17" i="1"/>
  <c r="E17" i="1" s="1"/>
  <c r="E12" i="1"/>
  <c r="G8" i="1"/>
  <c r="E158" i="2" l="1"/>
  <c r="E166" i="2" s="1"/>
  <c r="G129" i="2"/>
  <c r="K129" i="2" s="1"/>
  <c r="G83" i="1"/>
  <c r="K83" i="1" s="1"/>
  <c r="G42" i="2"/>
  <c r="K42" i="2" s="1"/>
  <c r="G25" i="1"/>
  <c r="E27" i="1"/>
  <c r="E135" i="1"/>
  <c r="G132" i="1"/>
  <c r="J158" i="1"/>
  <c r="J166" i="1" s="1"/>
  <c r="H19" i="3"/>
  <c r="G19" i="3"/>
  <c r="J19" i="3" s="1"/>
  <c r="K158" i="1"/>
  <c r="G166" i="1"/>
  <c r="K166" i="1" s="1"/>
  <c r="E31" i="3"/>
  <c r="H27" i="3"/>
  <c r="J27" i="3" s="1"/>
  <c r="K68" i="1"/>
  <c r="G17" i="3"/>
  <c r="H17" i="3"/>
  <c r="E73" i="2"/>
  <c r="G71" i="2"/>
  <c r="G71" i="1"/>
  <c r="E73" i="1"/>
  <c r="K74" i="3"/>
  <c r="G98" i="1"/>
  <c r="E100" i="1"/>
  <c r="J155" i="2"/>
  <c r="J158" i="2" s="1"/>
  <c r="J166" i="2" s="1"/>
  <c r="G158" i="2"/>
  <c r="E145" i="1"/>
  <c r="I144" i="1"/>
  <c r="E22" i="2"/>
  <c r="G18" i="2"/>
  <c r="E145" i="2"/>
  <c r="I144" i="2"/>
  <c r="H168" i="1"/>
  <c r="E22" i="1"/>
  <c r="G17" i="1"/>
  <c r="J129" i="1"/>
  <c r="J141" i="1"/>
  <c r="J132" i="2"/>
  <c r="J135" i="2" s="1"/>
  <c r="G135" i="2"/>
  <c r="K135" i="2" s="1"/>
  <c r="E129" i="1"/>
  <c r="E158" i="1"/>
  <c r="E166" i="1" s="1"/>
  <c r="G27" i="2"/>
  <c r="K27" i="2" s="1"/>
  <c r="G83" i="2"/>
  <c r="K83" i="2" s="1"/>
  <c r="G147" i="2"/>
  <c r="G42" i="3"/>
  <c r="K42" i="3" s="1"/>
  <c r="I124" i="3"/>
  <c r="K124" i="3" s="1"/>
  <c r="G137" i="3"/>
  <c r="G135" i="4"/>
  <c r="H25" i="6"/>
  <c r="G25" i="6"/>
  <c r="J25" i="6" s="1"/>
  <c r="G91" i="6"/>
  <c r="J90" i="6"/>
  <c r="J91" i="6" s="1"/>
  <c r="G112" i="6"/>
  <c r="K112" i="6" s="1"/>
  <c r="H155" i="6"/>
  <c r="J59" i="1"/>
  <c r="J68" i="1" s="1"/>
  <c r="G129" i="1"/>
  <c r="K129" i="1" s="1"/>
  <c r="J25" i="2"/>
  <c r="J27" i="2" s="1"/>
  <c r="J39" i="2"/>
  <c r="J42" i="2" s="1"/>
  <c r="J78" i="2"/>
  <c r="J81" i="2"/>
  <c r="J83" i="2" s="1"/>
  <c r="G98" i="2"/>
  <c r="J126" i="2"/>
  <c r="E135" i="2"/>
  <c r="E147" i="2" s="1"/>
  <c r="H147" i="2"/>
  <c r="J161" i="2"/>
  <c r="J162" i="2" s="1"/>
  <c r="G22" i="3"/>
  <c r="J22" i="3" s="1"/>
  <c r="J42" i="3"/>
  <c r="J124" i="3"/>
  <c r="E134" i="3"/>
  <c r="H19" i="4"/>
  <c r="J19" i="4" s="1"/>
  <c r="H22" i="4"/>
  <c r="G22" i="4"/>
  <c r="J22" i="4" s="1"/>
  <c r="H26" i="6"/>
  <c r="G26" i="6"/>
  <c r="J26" i="6" s="1"/>
  <c r="H32" i="6"/>
  <c r="J32" i="6" s="1"/>
  <c r="J44" i="6"/>
  <c r="J47" i="6" s="1"/>
  <c r="G54" i="6"/>
  <c r="K54" i="6" s="1"/>
  <c r="J50" i="6"/>
  <c r="J54" i="6" s="1"/>
  <c r="J150" i="6"/>
  <c r="J155" i="6" s="1"/>
  <c r="J162" i="6" s="1"/>
  <c r="E26" i="7"/>
  <c r="G17" i="7"/>
  <c r="H17" i="7"/>
  <c r="J123" i="7"/>
  <c r="J152" i="7"/>
  <c r="J164" i="7" s="1"/>
  <c r="G56" i="3"/>
  <c r="J107" i="3"/>
  <c r="G107" i="3"/>
  <c r="K107" i="3" s="1"/>
  <c r="J75" i="4"/>
  <c r="J128" i="4"/>
  <c r="J129" i="4" s="1"/>
  <c r="I129" i="4"/>
  <c r="J112" i="6"/>
  <c r="G144" i="6"/>
  <c r="J129" i="2"/>
  <c r="J79" i="3"/>
  <c r="G20" i="4"/>
  <c r="H20" i="4"/>
  <c r="H23" i="4"/>
  <c r="G23" i="4"/>
  <c r="J23" i="4" s="1"/>
  <c r="G50" i="4"/>
  <c r="K50" i="4" s="1"/>
  <c r="H17" i="6"/>
  <c r="G17" i="6"/>
  <c r="I138" i="6"/>
  <c r="K138" i="6" s="1"/>
  <c r="J134" i="6"/>
  <c r="J138" i="6" s="1"/>
  <c r="H168" i="2"/>
  <c r="E23" i="3"/>
  <c r="H16" i="3"/>
  <c r="G16" i="3"/>
  <c r="J50" i="3"/>
  <c r="J67" i="3"/>
  <c r="J74" i="3" s="1"/>
  <c r="J94" i="3"/>
  <c r="J95" i="3" s="1"/>
  <c r="K131" i="3"/>
  <c r="J40" i="4"/>
  <c r="H43" i="4"/>
  <c r="J118" i="4"/>
  <c r="J123" i="4" s="1"/>
  <c r="K129" i="4"/>
  <c r="K160" i="6"/>
  <c r="G162" i="6"/>
  <c r="J30" i="7"/>
  <c r="J46" i="1"/>
  <c r="J48" i="1" s="1"/>
  <c r="J30" i="1"/>
  <c r="J36" i="1" s="1"/>
  <c r="G141" i="1"/>
  <c r="K141" i="1" s="1"/>
  <c r="I54" i="2"/>
  <c r="J46" i="2"/>
  <c r="J48" i="2" s="1"/>
  <c r="J104" i="2"/>
  <c r="J111" i="2" s="1"/>
  <c r="G141" i="2"/>
  <c r="K141" i="2" s="1"/>
  <c r="G21" i="3"/>
  <c r="H21" i="3"/>
  <c r="G50" i="3"/>
  <c r="K50" i="3" s="1"/>
  <c r="J78" i="3"/>
  <c r="J127" i="3"/>
  <c r="J131" i="3" s="1"/>
  <c r="K37" i="4"/>
  <c r="E84" i="4"/>
  <c r="H18" i="6"/>
  <c r="G18" i="6"/>
  <c r="J18" i="6" s="1"/>
  <c r="E28" i="6"/>
  <c r="H19" i="7"/>
  <c r="G19" i="7"/>
  <c r="H23" i="7"/>
  <c r="G23" i="7"/>
  <c r="H30" i="7"/>
  <c r="G68" i="2"/>
  <c r="I89" i="2"/>
  <c r="G26" i="3"/>
  <c r="H26" i="3"/>
  <c r="E74" i="3"/>
  <c r="E86" i="3" s="1"/>
  <c r="H17" i="4"/>
  <c r="E25" i="4"/>
  <c r="G17" i="4"/>
  <c r="I61" i="4"/>
  <c r="J34" i="4"/>
  <c r="J37" i="4" s="1"/>
  <c r="G43" i="4"/>
  <c r="K43" i="4" s="1"/>
  <c r="J42" i="4"/>
  <c r="J104" i="4"/>
  <c r="K123" i="4"/>
  <c r="I66" i="6"/>
  <c r="K47" i="6"/>
  <c r="G99" i="6"/>
  <c r="K99" i="6" s="1"/>
  <c r="J98" i="6"/>
  <c r="J99" i="6" s="1"/>
  <c r="J103" i="1"/>
  <c r="J111" i="1" s="1"/>
  <c r="E27" i="2"/>
  <c r="J59" i="2"/>
  <c r="J68" i="2" s="1"/>
  <c r="H18" i="4"/>
  <c r="G18" i="4"/>
  <c r="J18" i="4" s="1"/>
  <c r="J81" i="4"/>
  <c r="H31" i="6"/>
  <c r="H33" i="6" s="1"/>
  <c r="G31" i="6"/>
  <c r="G60" i="6"/>
  <c r="K60" i="6" s="1"/>
  <c r="J81" i="6"/>
  <c r="I93" i="6"/>
  <c r="E155" i="6"/>
  <c r="E162" i="6" s="1"/>
  <c r="E83" i="7"/>
  <c r="E106" i="7"/>
  <c r="H20" i="7"/>
  <c r="G20" i="7"/>
  <c r="J25" i="7"/>
  <c r="J21" i="4"/>
  <c r="E29" i="4"/>
  <c r="H28" i="4"/>
  <c r="H29" i="4" s="1"/>
  <c r="G28" i="4"/>
  <c r="J55" i="4"/>
  <c r="E75" i="4"/>
  <c r="G71" i="4"/>
  <c r="J71" i="4" s="1"/>
  <c r="H141" i="4"/>
  <c r="E145" i="4"/>
  <c r="E151" i="4" s="1"/>
  <c r="G41" i="6"/>
  <c r="K41" i="6" s="1"/>
  <c r="J37" i="6"/>
  <c r="J41" i="6" s="1"/>
  <c r="G74" i="7"/>
  <c r="J65" i="7"/>
  <c r="J74" i="7" s="1"/>
  <c r="J80" i="7"/>
  <c r="I123" i="7"/>
  <c r="K123" i="7" s="1"/>
  <c r="K152" i="7"/>
  <c r="G104" i="4"/>
  <c r="K104" i="4" s="1"/>
  <c r="J23" i="6"/>
  <c r="G20" i="6"/>
  <c r="J20" i="6" s="1"/>
  <c r="H23" i="6"/>
  <c r="K87" i="6"/>
  <c r="E115" i="6"/>
  <c r="I131" i="6"/>
  <c r="K131" i="6" s="1"/>
  <c r="G21" i="7"/>
  <c r="J21" i="7" s="1"/>
  <c r="E31" i="7"/>
  <c r="G29" i="7"/>
  <c r="G55" i="4"/>
  <c r="K55" i="4" s="1"/>
  <c r="I87" i="4"/>
  <c r="J132" i="4"/>
  <c r="J133" i="4" s="1"/>
  <c r="I133" i="4"/>
  <c r="J86" i="6"/>
  <c r="J87" i="6" s="1"/>
  <c r="J126" i="6"/>
  <c r="J131" i="6" s="1"/>
  <c r="E141" i="6"/>
  <c r="G18" i="7"/>
  <c r="J18" i="7" s="1"/>
  <c r="H24" i="7"/>
  <c r="J24" i="7" s="1"/>
  <c r="H29" i="7"/>
  <c r="H31" i="7" s="1"/>
  <c r="I86" i="7"/>
  <c r="J103" i="7"/>
  <c r="I126" i="7"/>
  <c r="J132" i="7"/>
  <c r="J135" i="7" s="1"/>
  <c r="H152" i="7"/>
  <c r="H164" i="7" s="1"/>
  <c r="G156" i="7"/>
  <c r="K156" i="7" s="1"/>
  <c r="G164" i="7"/>
  <c r="K164" i="7" s="1"/>
  <c r="J96" i="7"/>
  <c r="J39" i="7"/>
  <c r="J41" i="7" s="1"/>
  <c r="G80" i="7"/>
  <c r="K80" i="7" s="1"/>
  <c r="G162" i="7"/>
  <c r="K162" i="7" s="1"/>
  <c r="E87" i="3" l="1"/>
  <c r="G86" i="3"/>
  <c r="K74" i="7"/>
  <c r="J20" i="7"/>
  <c r="H31" i="3"/>
  <c r="J19" i="7"/>
  <c r="J20" i="4"/>
  <c r="K91" i="6"/>
  <c r="G93" i="6"/>
  <c r="K93" i="6" s="1"/>
  <c r="J144" i="1"/>
  <c r="J145" i="1" s="1"/>
  <c r="J147" i="1" s="1"/>
  <c r="I145" i="1"/>
  <c r="I135" i="4"/>
  <c r="K135" i="4" s="1"/>
  <c r="K133" i="4"/>
  <c r="G75" i="4"/>
  <c r="J31" i="6"/>
  <c r="J33" i="6" s="1"/>
  <c r="G33" i="6"/>
  <c r="K33" i="6" s="1"/>
  <c r="J26" i="3"/>
  <c r="J31" i="3" s="1"/>
  <c r="G31" i="3"/>
  <c r="K31" i="3" s="1"/>
  <c r="G135" i="1"/>
  <c r="J132" i="1"/>
  <c r="J135" i="1" s="1"/>
  <c r="J135" i="4"/>
  <c r="I153" i="4"/>
  <c r="J17" i="7"/>
  <c r="J26" i="7" s="1"/>
  <c r="G26" i="7"/>
  <c r="J17" i="4"/>
  <c r="G25" i="4"/>
  <c r="K68" i="2"/>
  <c r="G23" i="3"/>
  <c r="J16" i="3"/>
  <c r="E86" i="2"/>
  <c r="E110" i="3"/>
  <c r="J144" i="2"/>
  <c r="J145" i="2" s="1"/>
  <c r="J147" i="2" s="1"/>
  <c r="I145" i="2"/>
  <c r="K158" i="2"/>
  <c r="G166" i="2"/>
  <c r="K166" i="2" s="1"/>
  <c r="J71" i="1"/>
  <c r="J73" i="1" s="1"/>
  <c r="G73" i="1"/>
  <c r="I134" i="3"/>
  <c r="E135" i="3"/>
  <c r="E137" i="3" s="1"/>
  <c r="E84" i="7"/>
  <c r="E86" i="7" s="1"/>
  <c r="G83" i="7"/>
  <c r="J141" i="4"/>
  <c r="J145" i="4" s="1"/>
  <c r="J151" i="4" s="1"/>
  <c r="H145" i="4"/>
  <c r="H23" i="3"/>
  <c r="H62" i="3" s="1"/>
  <c r="H140" i="3" s="1"/>
  <c r="K155" i="6"/>
  <c r="H162" i="6"/>
  <c r="K162" i="6" s="1"/>
  <c r="J98" i="1"/>
  <c r="J100" i="1" s="1"/>
  <c r="G100" i="1"/>
  <c r="G27" i="1"/>
  <c r="K27" i="1" s="1"/>
  <c r="J25" i="1"/>
  <c r="J27" i="1" s="1"/>
  <c r="G115" i="6"/>
  <c r="E116" i="6"/>
  <c r="E118" i="6" s="1"/>
  <c r="G28" i="6"/>
  <c r="J17" i="6"/>
  <c r="J28" i="6" s="1"/>
  <c r="H26" i="7"/>
  <c r="H59" i="7" s="1"/>
  <c r="H166" i="7" s="1"/>
  <c r="G29" i="4"/>
  <c r="K29" i="4" s="1"/>
  <c r="J28" i="4"/>
  <c r="J29" i="4" s="1"/>
  <c r="E107" i="7"/>
  <c r="E109" i="7" s="1"/>
  <c r="G106" i="7"/>
  <c r="H28" i="6"/>
  <c r="H66" i="6" s="1"/>
  <c r="H164" i="6" s="1"/>
  <c r="J98" i="2"/>
  <c r="J100" i="2" s="1"/>
  <c r="G100" i="2"/>
  <c r="J71" i="2"/>
  <c r="J73" i="2" s="1"/>
  <c r="G73" i="2"/>
  <c r="K73" i="2" s="1"/>
  <c r="I141" i="6"/>
  <c r="E142" i="6"/>
  <c r="E144" i="6" s="1"/>
  <c r="J21" i="3"/>
  <c r="I129" i="7"/>
  <c r="J126" i="7"/>
  <c r="J129" i="7" s="1"/>
  <c r="J29" i="7"/>
  <c r="J31" i="7" s="1"/>
  <c r="G31" i="7"/>
  <c r="K31" i="7" s="1"/>
  <c r="H25" i="4"/>
  <c r="H61" i="4" s="1"/>
  <c r="J23" i="7"/>
  <c r="E107" i="4"/>
  <c r="J43" i="4"/>
  <c r="E59" i="3"/>
  <c r="K56" i="3"/>
  <c r="G22" i="1"/>
  <c r="J17" i="1"/>
  <c r="J22" i="1" s="1"/>
  <c r="G22" i="2"/>
  <c r="J18" i="2"/>
  <c r="J22" i="2" s="1"/>
  <c r="J17" i="3"/>
  <c r="J93" i="6"/>
  <c r="E89" i="3"/>
  <c r="G84" i="4"/>
  <c r="E85" i="4"/>
  <c r="E87" i="4" s="1"/>
  <c r="E147" i="1"/>
  <c r="K28" i="6" l="1"/>
  <c r="E63" i="6"/>
  <c r="G84" i="7"/>
  <c r="J83" i="7"/>
  <c r="J84" i="7" s="1"/>
  <c r="J86" i="7" s="1"/>
  <c r="E60" i="3"/>
  <c r="E62" i="3" s="1"/>
  <c r="G59" i="3"/>
  <c r="K100" i="2"/>
  <c r="E114" i="2"/>
  <c r="K100" i="1"/>
  <c r="E114" i="1"/>
  <c r="H151" i="4"/>
  <c r="K151" i="4" s="1"/>
  <c r="K145" i="4"/>
  <c r="E87" i="2"/>
  <c r="E89" i="2" s="1"/>
  <c r="G86" i="2"/>
  <c r="K26" i="7"/>
  <c r="E56" i="7"/>
  <c r="J23" i="3"/>
  <c r="G107" i="4"/>
  <c r="E108" i="4"/>
  <c r="E110" i="4" s="1"/>
  <c r="J106" i="7"/>
  <c r="J107" i="7" s="1"/>
  <c r="J109" i="7" s="1"/>
  <c r="G107" i="7"/>
  <c r="I147" i="2"/>
  <c r="I168" i="2" s="1"/>
  <c r="K145" i="2"/>
  <c r="K147" i="2" s="1"/>
  <c r="K22" i="2"/>
  <c r="E54" i="2"/>
  <c r="E51" i="2"/>
  <c r="G51" i="2" s="1"/>
  <c r="J141" i="6"/>
  <c r="J142" i="6" s="1"/>
  <c r="J144" i="6" s="1"/>
  <c r="I142" i="6"/>
  <c r="G116" i="6"/>
  <c r="J115" i="6"/>
  <c r="J116" i="6" s="1"/>
  <c r="J118" i="6" s="1"/>
  <c r="J134" i="3"/>
  <c r="J135" i="3" s="1"/>
  <c r="J137" i="3" s="1"/>
  <c r="I135" i="3"/>
  <c r="G85" i="4"/>
  <c r="K85" i="4" s="1"/>
  <c r="J84" i="4"/>
  <c r="J85" i="4" s="1"/>
  <c r="J87" i="4" s="1"/>
  <c r="G110" i="3"/>
  <c r="E111" i="3"/>
  <c r="E113" i="3" s="1"/>
  <c r="K25" i="4"/>
  <c r="E58" i="4"/>
  <c r="K129" i="7"/>
  <c r="E138" i="7"/>
  <c r="K23" i="3"/>
  <c r="G87" i="4"/>
  <c r="K87" i="4" s="1"/>
  <c r="K75" i="4"/>
  <c r="G87" i="3"/>
  <c r="J86" i="3"/>
  <c r="J87" i="3" s="1"/>
  <c r="J89" i="3" s="1"/>
  <c r="K22" i="1"/>
  <c r="E54" i="1"/>
  <c r="E51" i="1"/>
  <c r="G51" i="1" s="1"/>
  <c r="K73" i="1"/>
  <c r="E86" i="1"/>
  <c r="J25" i="4"/>
  <c r="K135" i="1"/>
  <c r="G147" i="1"/>
  <c r="I147" i="1"/>
  <c r="I168" i="1" s="1"/>
  <c r="K145" i="1"/>
  <c r="K147" i="1" s="1"/>
  <c r="G52" i="2" l="1"/>
  <c r="J51" i="2"/>
  <c r="J52" i="2" s="1"/>
  <c r="J54" i="2" s="1"/>
  <c r="G60" i="3"/>
  <c r="J59" i="3"/>
  <c r="J60" i="3" s="1"/>
  <c r="J62" i="3" s="1"/>
  <c r="E59" i="4"/>
  <c r="E61" i="4" s="1"/>
  <c r="G58" i="4"/>
  <c r="K87" i="3"/>
  <c r="G89" i="3"/>
  <c r="K89" i="3" s="1"/>
  <c r="G52" i="1"/>
  <c r="J51" i="1"/>
  <c r="J52" i="1" s="1"/>
  <c r="J54" i="1" s="1"/>
  <c r="G118" i="6"/>
  <c r="K118" i="6" s="1"/>
  <c r="K116" i="6"/>
  <c r="E115" i="1"/>
  <c r="E117" i="1" s="1"/>
  <c r="G114" i="1"/>
  <c r="I144" i="6"/>
  <c r="K142" i="6"/>
  <c r="E87" i="1"/>
  <c r="E89" i="1" s="1"/>
  <c r="G86" i="1"/>
  <c r="I137" i="3"/>
  <c r="K135" i="3"/>
  <c r="G108" i="4"/>
  <c r="J107" i="4"/>
  <c r="J108" i="4" s="1"/>
  <c r="J110" i="4" s="1"/>
  <c r="K84" i="7"/>
  <c r="G86" i="7"/>
  <c r="K86" i="7" s="1"/>
  <c r="G63" i="6"/>
  <c r="E64" i="6"/>
  <c r="E66" i="6" s="1"/>
  <c r="E139" i="7"/>
  <c r="E141" i="7" s="1"/>
  <c r="I138" i="7"/>
  <c r="H153" i="4"/>
  <c r="G109" i="7"/>
  <c r="K107" i="7"/>
  <c r="G114" i="2"/>
  <c r="E115" i="2"/>
  <c r="E117" i="2" s="1"/>
  <c r="G111" i="3"/>
  <c r="J110" i="3"/>
  <c r="J111" i="3" s="1"/>
  <c r="J113" i="3" s="1"/>
  <c r="E57" i="7"/>
  <c r="E59" i="7" s="1"/>
  <c r="G56" i="7"/>
  <c r="G87" i="2"/>
  <c r="J86" i="2"/>
  <c r="J87" i="2" s="1"/>
  <c r="J89" i="2" s="1"/>
  <c r="J114" i="2" l="1"/>
  <c r="J115" i="2" s="1"/>
  <c r="J117" i="2" s="1"/>
  <c r="G115" i="2"/>
  <c r="J56" i="7"/>
  <c r="J57" i="7" s="1"/>
  <c r="J59" i="7" s="1"/>
  <c r="G57" i="7"/>
  <c r="J114" i="1"/>
  <c r="J115" i="1" s="1"/>
  <c r="J117" i="1" s="1"/>
  <c r="G115" i="1"/>
  <c r="G110" i="4"/>
  <c r="K110" i="4" s="1"/>
  <c r="K108" i="4"/>
  <c r="I140" i="3"/>
  <c r="K137" i="3"/>
  <c r="K60" i="3"/>
  <c r="G62" i="3"/>
  <c r="J58" i="4"/>
  <c r="J59" i="4" s="1"/>
  <c r="J61" i="4" s="1"/>
  <c r="G59" i="4"/>
  <c r="G113" i="3"/>
  <c r="K113" i="3" s="1"/>
  <c r="K111" i="3"/>
  <c r="K144" i="6"/>
  <c r="I164" i="6"/>
  <c r="K109" i="7"/>
  <c r="J138" i="7"/>
  <c r="J139" i="7" s="1"/>
  <c r="J141" i="7" s="1"/>
  <c r="I139" i="7"/>
  <c r="G87" i="1"/>
  <c r="J86" i="1"/>
  <c r="J87" i="1" s="1"/>
  <c r="J89" i="1" s="1"/>
  <c r="K87" i="2"/>
  <c r="G89" i="2"/>
  <c r="K89" i="2" s="1"/>
  <c r="J63" i="6"/>
  <c r="J64" i="6" s="1"/>
  <c r="J66" i="6" s="1"/>
  <c r="G64" i="6"/>
  <c r="K52" i="1"/>
  <c r="G54" i="1"/>
  <c r="K54" i="1" s="1"/>
  <c r="K52" i="2"/>
  <c r="G54" i="2"/>
  <c r="K54" i="2" s="1"/>
  <c r="I141" i="7" l="1"/>
  <c r="I166" i="7" s="1"/>
  <c r="K139" i="7"/>
  <c r="K141" i="7" s="1"/>
  <c r="K87" i="1"/>
  <c r="G89" i="1"/>
  <c r="K89" i="1" s="1"/>
  <c r="K59" i="4"/>
  <c r="G61" i="4"/>
  <c r="G117" i="1"/>
  <c r="K115" i="1"/>
  <c r="K117" i="1" s="1"/>
  <c r="K64" i="6"/>
  <c r="G66" i="6"/>
  <c r="G140" i="3"/>
  <c r="K62" i="3"/>
  <c r="K57" i="7"/>
  <c r="G59" i="7"/>
  <c r="K115" i="2"/>
  <c r="K117" i="2" s="1"/>
  <c r="G117" i="2"/>
  <c r="G168" i="2" s="1"/>
  <c r="G168" i="1" l="1"/>
  <c r="G153" i="4"/>
  <c r="K61" i="4"/>
  <c r="K59" i="7"/>
  <c r="G166" i="7"/>
  <c r="K66" i="6"/>
  <c r="G16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04" authorId="0" shapeId="0" xr:uid="{00000000-0006-0000-0100-000001000000}">
      <text>
        <r>
          <rPr>
            <sz val="11"/>
            <color rgb="FF000000"/>
            <rFont val="Calibri"/>
            <scheme val="minor"/>
          </rPr>
          <t>======
ID#AAABNfoylPo
cindy ceja    (2024-05-17 18:44:56)
Increased from $500 to $750.</t>
        </r>
      </text>
    </comment>
  </commentList>
  <extLst>
    <ext xmlns:r="http://schemas.openxmlformats.org/officeDocument/2006/relationships" uri="GoogleSheetsCustomDataVersion2">
      <go:sheetsCustomData xmlns:go="http://customooxmlschemas.google.com/" r:id="rId1" roundtripDataSignature="AMtx7mgdb0Dmu2HKF2YVy6dMjci3VvOSeA=="/>
    </ext>
  </extLst>
</comments>
</file>

<file path=xl/sharedStrings.xml><?xml version="1.0" encoding="utf-8"?>
<sst xmlns="http://schemas.openxmlformats.org/spreadsheetml/2006/main" count="976" uniqueCount="341">
  <si>
    <t>The operating budget of the Bakersfield College Students Government Association (BCSGA) is made up of a $15 student charge that all students can opt out to pay when registering for classes when purchasing the BCSGA/KVC Student Services Sticker Program. 
The BCSGA Reserve Accounts, separate from the BCSGA Fiscal Operating Budgets, is made up of excess revenues from previous years. Please see the BCSGA Constitution and COBRA for additional information on Association Finance.</t>
  </si>
  <si>
    <t>Account</t>
  </si>
  <si>
    <t>Classification</t>
  </si>
  <si>
    <t>Allocations</t>
  </si>
  <si>
    <t>F23 Revenues</t>
  </si>
  <si>
    <t xml:space="preserve">Department Split </t>
  </si>
  <si>
    <t>TA100</t>
  </si>
  <si>
    <t xml:space="preserve">Revenues </t>
  </si>
  <si>
    <t>KVC Cards</t>
  </si>
  <si>
    <t>KVC Cards: Student Life</t>
  </si>
  <si>
    <t>TB150</t>
  </si>
  <si>
    <t>Campus Center Fee</t>
  </si>
  <si>
    <t>TA200</t>
  </si>
  <si>
    <t>Student Rep Fee</t>
  </si>
  <si>
    <t>Total Revenues</t>
  </si>
  <si>
    <t xml:space="preserve">Quantity </t>
  </si>
  <si>
    <t>Per Unit</t>
  </si>
  <si>
    <t>SubTotals</t>
  </si>
  <si>
    <t>TA 100</t>
  </si>
  <si>
    <t>TB 150</t>
  </si>
  <si>
    <t>TA 200</t>
  </si>
  <si>
    <t>Total</t>
  </si>
  <si>
    <t>Department of Finance</t>
  </si>
  <si>
    <t>Payroll for Department</t>
  </si>
  <si>
    <t>President (40 wk x 10 hrs/wk)</t>
  </si>
  <si>
    <t>Vice President (40 wk x 9 hrs/wk)</t>
  </si>
  <si>
    <t>Director of Finance (40 wk x 7 hrs/wk)</t>
  </si>
  <si>
    <t>Director of Public Relations (40 wk x 9 hrs/wk)</t>
  </si>
  <si>
    <t>Parliamentarian (40 wk x 4 hrs/wk)</t>
  </si>
  <si>
    <t xml:space="preserve">Subtotal </t>
  </si>
  <si>
    <t>Support Staff</t>
  </si>
  <si>
    <t>Executive Secretary (40 wk x 19 hrs/wk)</t>
  </si>
  <si>
    <t>1 Secretary (40 wk x 10hrs/wk)</t>
  </si>
  <si>
    <t>Operations</t>
  </si>
  <si>
    <t>Ultrex Copier</t>
  </si>
  <si>
    <t>Office Supplies</t>
  </si>
  <si>
    <t>Cleaning Services</t>
  </si>
  <si>
    <t>Equipment and Maintenance</t>
  </si>
  <si>
    <t>KVC Incentives (Scantrons and Blue Books)</t>
  </si>
  <si>
    <t>Kern Value Cards Membership (Stickers)</t>
  </si>
  <si>
    <t xml:space="preserve">Leadership Development </t>
  </si>
  <si>
    <t>Leadership Challenge/ Service Learning</t>
  </si>
  <si>
    <t>Beverage and Catering</t>
  </si>
  <si>
    <t>Judicial Review Board Operating</t>
  </si>
  <si>
    <t>Subtotal</t>
  </si>
  <si>
    <t>BCSGA Elections</t>
  </si>
  <si>
    <t>Debates and Workshops</t>
  </si>
  <si>
    <t>Marketing and Advertising</t>
  </si>
  <si>
    <t>Uncommitted</t>
  </si>
  <si>
    <t>Grand Totals</t>
  </si>
  <si>
    <t>Department of Student Activities</t>
  </si>
  <si>
    <t>Activities and Events</t>
  </si>
  <si>
    <t xml:space="preserve">New Student Convocation </t>
  </si>
  <si>
    <t xml:space="preserve">Welcome Week in August </t>
  </si>
  <si>
    <t xml:space="preserve">Welcome Back Week in January </t>
  </si>
  <si>
    <t>Homecoming</t>
  </si>
  <si>
    <t>Spring Fling</t>
  </si>
  <si>
    <t xml:space="preserve">Community Movie Nights </t>
  </si>
  <si>
    <t xml:space="preserve">Delano and BCSW Programming </t>
  </si>
  <si>
    <t>Printing, Publicity, and Advertising</t>
  </si>
  <si>
    <t>Mascots</t>
  </si>
  <si>
    <t>Director of Student Activities (40 wk x 9 hrs/wk)</t>
  </si>
  <si>
    <t>Student Activities Manager (40 wk x 4 hrs/wk)</t>
  </si>
  <si>
    <t>Campus Engagement</t>
  </si>
  <si>
    <t>Student Travel Grants</t>
  </si>
  <si>
    <t>Campus Collaborative Action Grants</t>
  </si>
  <si>
    <t>Programs</t>
  </si>
  <si>
    <t>Distingushed Speakers Series</t>
  </si>
  <si>
    <t xml:space="preserve">Student Life Events </t>
  </si>
  <si>
    <t>Department of Student Organizations</t>
  </si>
  <si>
    <t xml:space="preserve">StudOrg Funding </t>
  </si>
  <si>
    <t>Student Organization Funding Grants (62.5%)</t>
  </si>
  <si>
    <t>Director of Student Organizations (40 wk x 7 hrs/wk)</t>
  </si>
  <si>
    <t>Student Organization Funding Manager (40 wk x 4 hrs/wk)</t>
  </si>
  <si>
    <t>Community Outreach</t>
  </si>
  <si>
    <t>Student Leadership Conference</t>
  </si>
  <si>
    <t xml:space="preserve">Workshops </t>
  </si>
  <si>
    <t>Advisor Trainings</t>
  </si>
  <si>
    <t xml:space="preserve">Constitution Day StudOrg Fair </t>
  </si>
  <si>
    <t>Student Involvement Festival</t>
  </si>
  <si>
    <t xml:space="preserve">Pi Day StudOrg </t>
  </si>
  <si>
    <t>Student Recognition Awards Dinner</t>
  </si>
  <si>
    <t>Publicity and Advertising</t>
  </si>
  <si>
    <t>Department of Legislative Affairs</t>
  </si>
  <si>
    <t>Travel for Student Advocacy</t>
  </si>
  <si>
    <t xml:space="preserve">Travel to SSCCC General Assembly </t>
  </si>
  <si>
    <t>Travel to CCCSAA Student Leadership Conferences</t>
  </si>
  <si>
    <t>Student Advocacy Conferences</t>
  </si>
  <si>
    <t>KCCD SGA Retreat</t>
  </si>
  <si>
    <t xml:space="preserve">Summer Sacramento Trip </t>
  </si>
  <si>
    <t>Travel to SSCCC Meetings</t>
  </si>
  <si>
    <t>Director of Legislative Affairs (40 wk x 7 hrs/wk)</t>
  </si>
  <si>
    <t>Legislative Affairs Manager (44 wk x 4 hrs/wk)</t>
  </si>
  <si>
    <t xml:space="preserve">Attendance at College Participatory Governance Committees </t>
  </si>
  <si>
    <t xml:space="preserve">Community Outreach </t>
  </si>
  <si>
    <t xml:space="preserve">Power Lunches </t>
  </si>
  <si>
    <t xml:space="preserve">Office of Student Life </t>
  </si>
  <si>
    <t>Payroll for Student Employees</t>
  </si>
  <si>
    <t>2 Front Desk Team (40 wks x 19 hrs/wk)</t>
  </si>
  <si>
    <t>2 Delano Programmers (40 wks x 19 hrs/wk)</t>
  </si>
  <si>
    <t>2 Pantry Team  (40 wks x 19 hrs/wk)</t>
  </si>
  <si>
    <t>2 Spirit Team (40 wks x 19 hrs/wk)</t>
  </si>
  <si>
    <t>2 Production Team (40 wks x 19 hrs/wk)</t>
  </si>
  <si>
    <t>Professional Staff</t>
  </si>
  <si>
    <t xml:space="preserve">Assistant Director, Student Life </t>
  </si>
  <si>
    <t>Balance Forward for Next Fiscal Year per account</t>
  </si>
  <si>
    <t>The operating budget of the Bakersfield College Students Government Association (BCSGA) is made up of a $15 student charge that all students opt to pay when registering for classes when purchasing the BCSGA Kern Value Student Discount Card. The BCSGA Reserve Accounts, separate from the BCSGA Fiscal Operating Budgets, is made up of excess revenues from previous years. Please see the BCSGA Constitution and COBRA for additional information on Association Finance.</t>
  </si>
  <si>
    <t>FY15 Revenues</t>
  </si>
  <si>
    <t>1/3 Split</t>
  </si>
  <si>
    <t>Reserves</t>
  </si>
  <si>
    <t>BCSGA Operations and Honorariums</t>
  </si>
  <si>
    <t xml:space="preserve">Payroll for BCSGA Officers </t>
  </si>
  <si>
    <t>President (44 wk x 8 hrs/wk)</t>
  </si>
  <si>
    <t>Vice President (44 wk x 8 hrs/wk)</t>
  </si>
  <si>
    <t>Director of Student Activities (44 wk x 6 hrs/wk)</t>
  </si>
  <si>
    <t>Director of Student Organizations (44 wk x 6 hrs/wk)</t>
  </si>
  <si>
    <t>Parliamentarian (44 wk x 4 hrs/wk)</t>
  </si>
  <si>
    <t>Director of Finance (44 wk x 4 hrs/wk)</t>
  </si>
  <si>
    <t>Director of Legislative Affairs (44 wk x 4 hrs/wk)</t>
  </si>
  <si>
    <t>Payroll for Support Staff and OSL Student Employees</t>
  </si>
  <si>
    <t>Secretary (51 wk x 19 hrs/wk)</t>
  </si>
  <si>
    <t>5 Front Desk Attendants (51 wks x 19 hrs/wk)</t>
  </si>
  <si>
    <t>Delano Programmer (51 wks x 19 hrs/wk)</t>
  </si>
  <si>
    <t>2 Pantry Coordinator (51 wks x 19 hrs/wk)</t>
  </si>
  <si>
    <t>4 Production Team (51 wks x 19 hrs/wk)</t>
  </si>
  <si>
    <t>Office and Maintinence</t>
  </si>
  <si>
    <t xml:space="preserve">Arrowhead Cooler Rental and Water Services </t>
  </si>
  <si>
    <t>Mission Linen - Mat Cleaning Services</t>
  </si>
  <si>
    <t>Office Supplies (Name Badges &amp; Plates, Business Cards, T-Shirts/polos, etc.)</t>
  </si>
  <si>
    <t>Scantrons and Blue Books</t>
  </si>
  <si>
    <t>Kern Value Cards</t>
  </si>
  <si>
    <t xml:space="preserve">Equipment Maintenance (Golf Cart, Sound System, etc.) </t>
  </si>
  <si>
    <t>BCSGA Retreat</t>
  </si>
  <si>
    <t>Executive Branch Operating</t>
  </si>
  <si>
    <t>Legislative Branch Operating</t>
  </si>
  <si>
    <t>Judical Review Board Operating</t>
  </si>
  <si>
    <t>Marketing and Advertizing</t>
  </si>
  <si>
    <t>Senate Finance Committee</t>
  </si>
  <si>
    <t>BCSGA Department of Student Activities</t>
  </si>
  <si>
    <t>Welcome Week</t>
  </si>
  <si>
    <t xml:space="preserve">Monthly Diversity Activities </t>
  </si>
  <si>
    <t xml:space="preserve">Athletics/Cheering/Mascot </t>
  </si>
  <si>
    <t>Student Activities Operating</t>
  </si>
  <si>
    <t>Publicity and Advertizing</t>
  </si>
  <si>
    <t>Student Organization Funding Grants (60%)</t>
  </si>
  <si>
    <r>
      <rPr>
        <u/>
        <sz val="8"/>
        <color rgb="FF000000"/>
        <rFont val="Arial"/>
        <family val="2"/>
      </rPr>
      <t>Community Outreach</t>
    </r>
    <r>
      <rPr>
        <u/>
        <sz val="8"/>
        <color rgb="FF000000"/>
        <rFont val="Arial"/>
        <family val="2"/>
      </rPr>
      <t xml:space="preserve"> (25%)</t>
    </r>
  </si>
  <si>
    <t xml:space="preserve">StudOrg Operating </t>
  </si>
  <si>
    <t>StudOrg Conferences</t>
  </si>
  <si>
    <t xml:space="preserve">Health and Welness StudOrg Fair </t>
  </si>
  <si>
    <t xml:space="preserve">Student Recognition Awards Brunch </t>
  </si>
  <si>
    <t xml:space="preserve">Travel to SSCCC Fall General Assessembly </t>
  </si>
  <si>
    <t xml:space="preserve">Travel to CCCSAA Student Leadership Conference </t>
  </si>
  <si>
    <t xml:space="preserve">Travel to SSCCC Spring General Assessembly </t>
  </si>
  <si>
    <t xml:space="preserve">March on March Lobby Day </t>
  </si>
  <si>
    <t>Travel to Region V Meetings</t>
  </si>
  <si>
    <t xml:space="preserve">Legislative Affairs Operating </t>
  </si>
  <si>
    <t>Presentors to Campus</t>
  </si>
  <si>
    <t>FY17 Revenues</t>
  </si>
  <si>
    <t>President (44 wk x 10 hrs/wk)</t>
  </si>
  <si>
    <t>Vice President (44 wk x 10 hrs/wk)</t>
  </si>
  <si>
    <t>Director of Student Activities (44 wk x 10 hrs/wk)</t>
  </si>
  <si>
    <t>Director of Student Organizations (44 wk x 10 hrs/wk)</t>
  </si>
  <si>
    <t>Parliamentarian (44 wk x 6 hrs/wk)</t>
  </si>
  <si>
    <t>Director of Finance (44 wk x 6 hrs/wk)</t>
  </si>
  <si>
    <t>Director of Legislative Affairs (44 wk x 6 hrs/wk)</t>
  </si>
  <si>
    <t>3 Dept Managers (44 wk x 4 hrs/wk)</t>
  </si>
  <si>
    <t>Payroll for Support Staff</t>
  </si>
  <si>
    <t>2 Secretaries (51 wk x 19 hrs/wk)</t>
  </si>
  <si>
    <t>Maintenance</t>
  </si>
  <si>
    <t>Fireside Room A/V Upgrade</t>
  </si>
  <si>
    <t xml:space="preserve">Delano Programming </t>
  </si>
  <si>
    <t>Spirit Squad (Athletics/Cheering/Mascot)</t>
  </si>
  <si>
    <t>BCRenegades Mobile App</t>
  </si>
  <si>
    <t xml:space="preserve">Health and Wellness StudOrg Fair </t>
  </si>
  <si>
    <t xml:space="preserve">Travel to SSCCC Fall General Assembly </t>
  </si>
  <si>
    <t xml:space="preserve">Travel to SSCCC Spring General Assembly </t>
  </si>
  <si>
    <t>Presenters to Campus</t>
  </si>
  <si>
    <t>6 Front Desk Attendants (51 wks x 19 hrs/wk)</t>
  </si>
  <si>
    <t>2 Delano Programmers (51 wks x 19 hrs/wk)</t>
  </si>
  <si>
    <t>5 Production Team (51 wks x 19 hrs/wk)</t>
  </si>
  <si>
    <t>Student Life Program Initiatives</t>
  </si>
  <si>
    <r>
      <rPr>
        <sz val="4"/>
        <color theme="1"/>
        <rFont val="Arial"/>
        <family val="2"/>
      </rPr>
      <t>The operating budget of the Bakersfield College Students Government Association (BCSGA) is made up of a $15 student charge that all students opt to pay when registering for classes when purchasing the BCSGA Kern Value Student Discount Card. The BCSGA Reserve Accounts, separate from the BCSGA Fiscal Operating Budgets, is made up of excess revenues from previous years. Please see the BCSGA Constitution and COBRA for additional information on Association Finance.</t>
    </r>
  </si>
  <si>
    <r>
      <rPr>
        <b/>
        <sz val="4"/>
        <color theme="1"/>
        <rFont val="Arial"/>
        <family val="2"/>
      </rPr>
      <t>Account</t>
    </r>
  </si>
  <si>
    <r>
      <rPr>
        <b/>
        <sz val="4"/>
        <color theme="1"/>
        <rFont val="Arial"/>
        <family val="2"/>
      </rPr>
      <t>Classification</t>
    </r>
  </si>
  <si>
    <r>
      <rPr>
        <b/>
        <sz val="4"/>
        <color theme="1"/>
        <rFont val="Arial"/>
        <family val="2"/>
      </rPr>
      <t>Allocations</t>
    </r>
  </si>
  <si>
    <r>
      <rPr>
        <b/>
        <sz val="4"/>
        <color theme="1"/>
        <rFont val="Arial"/>
        <family val="2"/>
      </rPr>
      <t>FY17 Revenues</t>
    </r>
  </si>
  <si>
    <t>Department Split</t>
  </si>
  <si>
    <r>
      <rPr>
        <sz val="4"/>
        <color theme="1"/>
        <rFont val="Arial"/>
        <family val="2"/>
      </rPr>
      <t>TA100</t>
    </r>
  </si>
  <si>
    <r>
      <rPr>
        <sz val="4"/>
        <color theme="1"/>
        <rFont val="Arial"/>
        <family val="2"/>
      </rPr>
      <t>Revenues</t>
    </r>
  </si>
  <si>
    <r>
      <rPr>
        <sz val="4"/>
        <color theme="1"/>
        <rFont val="Arial"/>
        <family val="2"/>
      </rPr>
      <t>KVC Cards</t>
    </r>
  </si>
  <si>
    <r>
      <rPr>
        <sz val="4"/>
        <color theme="1"/>
        <rFont val="Arial"/>
        <family val="2"/>
      </rPr>
      <t>TA100</t>
    </r>
  </si>
  <si>
    <r>
      <rPr>
        <sz val="4"/>
        <color theme="1"/>
        <rFont val="Arial"/>
        <family val="2"/>
      </rPr>
      <t>Revenues</t>
    </r>
  </si>
  <si>
    <r>
      <rPr>
        <sz val="4"/>
        <color theme="1"/>
        <rFont val="Arial"/>
        <family val="2"/>
      </rPr>
      <t>KVC Cards: Student Life</t>
    </r>
  </si>
  <si>
    <r>
      <rPr>
        <sz val="4"/>
        <color theme="1"/>
        <rFont val="Arial"/>
        <family val="2"/>
      </rPr>
      <t>TB150</t>
    </r>
  </si>
  <si>
    <r>
      <rPr>
        <sz val="4"/>
        <color theme="1"/>
        <rFont val="Arial"/>
        <family val="2"/>
      </rPr>
      <t>Revenues</t>
    </r>
  </si>
  <si>
    <r>
      <rPr>
        <sz val="4"/>
        <color theme="1"/>
        <rFont val="Arial"/>
        <family val="2"/>
      </rPr>
      <t>Campus Center Fee</t>
    </r>
  </si>
  <si>
    <r>
      <rPr>
        <sz val="4"/>
        <color theme="1"/>
        <rFont val="Arial"/>
        <family val="2"/>
      </rPr>
      <t>TA200</t>
    </r>
  </si>
  <si>
    <r>
      <rPr>
        <sz val="4"/>
        <color theme="1"/>
        <rFont val="Arial"/>
        <family val="2"/>
      </rPr>
      <t>Revenues</t>
    </r>
  </si>
  <si>
    <r>
      <rPr>
        <sz val="4"/>
        <color theme="1"/>
        <rFont val="Arial"/>
        <family val="2"/>
      </rPr>
      <t>Student Rep Fee</t>
    </r>
  </si>
  <si>
    <r>
      <rPr>
        <b/>
        <sz val="4"/>
        <color theme="1"/>
        <rFont val="Arial"/>
        <family val="2"/>
      </rPr>
      <t>Total Revenues</t>
    </r>
  </si>
  <si>
    <r>
      <rPr>
        <b/>
        <sz val="4"/>
        <color theme="1"/>
        <rFont val="Arial"/>
        <family val="2"/>
      </rPr>
      <t>Quantity</t>
    </r>
  </si>
  <si>
    <r>
      <rPr>
        <b/>
        <sz val="4"/>
        <color theme="1"/>
        <rFont val="Arial"/>
        <family val="2"/>
      </rPr>
      <t>Per Unit</t>
    </r>
  </si>
  <si>
    <r>
      <rPr>
        <b/>
        <sz val="4"/>
        <color theme="1"/>
        <rFont val="Arial"/>
        <family val="2"/>
      </rPr>
      <t>SubTotals</t>
    </r>
  </si>
  <si>
    <r>
      <rPr>
        <b/>
        <sz val="4"/>
        <color theme="1"/>
        <rFont val="Arial"/>
        <family val="2"/>
      </rPr>
      <t>TA 100</t>
    </r>
  </si>
  <si>
    <r>
      <rPr>
        <b/>
        <sz val="4"/>
        <color theme="1"/>
        <rFont val="Arial"/>
        <family val="2"/>
      </rPr>
      <t>TB 150</t>
    </r>
  </si>
  <si>
    <r>
      <rPr>
        <b/>
        <sz val="4"/>
        <color theme="1"/>
        <rFont val="Arial"/>
        <family val="2"/>
      </rPr>
      <t>TA 200</t>
    </r>
  </si>
  <si>
    <r>
      <rPr>
        <b/>
        <sz val="4"/>
        <color theme="1"/>
        <rFont val="Arial"/>
        <family val="2"/>
      </rPr>
      <t>Total</t>
    </r>
  </si>
  <si>
    <r>
      <rPr>
        <b/>
        <sz val="4"/>
        <color theme="1"/>
        <rFont val="Arial"/>
        <family val="2"/>
      </rPr>
      <t xml:space="preserve"> Department of Finance                                                                                                                                                                                                                                                                                                                                                                                                                                </t>
    </r>
  </si>
  <si>
    <r>
      <rPr>
        <u/>
        <sz val="4"/>
        <color theme="1"/>
        <rFont val="Arial"/>
        <family val="2"/>
      </rPr>
      <t>Payroll for BCSGA Officers </t>
    </r>
  </si>
  <si>
    <r>
      <rPr>
        <sz val="4"/>
        <color theme="1"/>
        <rFont val="Arial"/>
        <family val="2"/>
      </rPr>
      <t>President (44 wk x 10 hrs/wk)</t>
    </r>
  </si>
  <si>
    <r>
      <rPr>
        <sz val="4"/>
        <color theme="1"/>
        <rFont val="Arial"/>
        <family val="2"/>
      </rPr>
      <t>Vice President (44 wk x 10 hrs/wk)</t>
    </r>
  </si>
  <si>
    <r>
      <rPr>
        <sz val="4"/>
        <color theme="1"/>
        <rFont val="Arial"/>
        <family val="2"/>
      </rPr>
      <t>Director of Student Activities (44 wk x 10 hrs/wk)</t>
    </r>
  </si>
  <si>
    <r>
      <rPr>
        <sz val="4"/>
        <color theme="1"/>
        <rFont val="Arial"/>
        <family val="2"/>
      </rPr>
      <t>Director of Student Organizations (44 wk x 10 hrs/wk)</t>
    </r>
  </si>
  <si>
    <r>
      <rPr>
        <sz val="4"/>
        <color theme="1"/>
        <rFont val="Arial"/>
        <family val="2"/>
      </rPr>
      <t>Parliamentarian (44 wk x 6 hrs/wk)</t>
    </r>
  </si>
  <si>
    <r>
      <rPr>
        <sz val="4"/>
        <color theme="1"/>
        <rFont val="Arial"/>
        <family val="2"/>
      </rPr>
      <t>Director of Finance (44 wk x 6 hrs/wk)</t>
    </r>
  </si>
  <si>
    <r>
      <rPr>
        <sz val="4"/>
        <color theme="1"/>
        <rFont val="Arial"/>
        <family val="2"/>
      </rPr>
      <t>Director of Legislative Affairs (44 wk x 6 hrs/wk)</t>
    </r>
  </si>
  <si>
    <r>
      <rPr>
        <sz val="4"/>
        <color theme="1"/>
        <rFont val="Arial"/>
        <family val="2"/>
      </rPr>
      <t>3 Dept Managers (44 wk x 4 hrs/wk)</t>
    </r>
  </si>
  <si>
    <r>
      <rPr>
        <sz val="4"/>
        <color theme="1"/>
        <rFont val="Arial"/>
        <family val="2"/>
      </rPr>
      <t>Subtotal</t>
    </r>
  </si>
  <si>
    <r>
      <rPr>
        <u/>
        <sz val="4"/>
        <color rgb="FF000000"/>
        <rFont val="Arial"/>
        <family val="2"/>
      </rPr>
      <t>Payroll for Support Staf</t>
    </r>
    <r>
      <rPr>
        <sz val="4"/>
        <color rgb="FF000000"/>
        <rFont val="Arial"/>
        <family val="2"/>
      </rPr>
      <t>f</t>
    </r>
  </si>
  <si>
    <r>
      <rPr>
        <sz val="4"/>
        <color theme="1"/>
        <rFont val="Arial"/>
        <family val="2"/>
      </rPr>
      <t>2 Secretaries (51 wk x 19 hrs/wk)</t>
    </r>
  </si>
  <si>
    <r>
      <rPr>
        <sz val="4"/>
        <color theme="1"/>
        <rFont val="Arial"/>
        <family val="2"/>
      </rPr>
      <t>Subtotal</t>
    </r>
  </si>
  <si>
    <r>
      <rPr>
        <u/>
        <sz val="4"/>
        <color theme="1"/>
        <rFont val="Arial"/>
        <family val="2"/>
      </rPr>
      <t>Operations</t>
    </r>
  </si>
  <si>
    <r>
      <rPr>
        <sz val="4"/>
        <color theme="1"/>
        <rFont val="Arial"/>
        <family val="2"/>
      </rPr>
      <t>Arrowhead Cooler Rental and Water Services</t>
    </r>
  </si>
  <si>
    <r>
      <rPr>
        <sz val="4"/>
        <color theme="1"/>
        <rFont val="Arial"/>
        <family val="2"/>
      </rPr>
      <t>Ultrex Copier</t>
    </r>
  </si>
  <si>
    <r>
      <rPr>
        <sz val="4"/>
        <color theme="1"/>
        <rFont val="Arial"/>
        <family val="2"/>
      </rPr>
      <t>Office Supplies</t>
    </r>
  </si>
  <si>
    <r>
      <rPr>
        <sz val="4"/>
        <color theme="1"/>
        <rFont val="Arial"/>
        <family val="2"/>
      </rPr>
      <t>KVC Incentives (Scantrons and Blue Books)</t>
    </r>
  </si>
  <si>
    <r>
      <rPr>
        <sz val="4"/>
        <color theme="1"/>
        <rFont val="Arial"/>
        <family val="2"/>
      </rPr>
      <t>Kern Value Cards Membership (Stickers)</t>
    </r>
  </si>
  <si>
    <r>
      <rPr>
        <sz val="4"/>
        <color theme="1"/>
        <rFont val="Arial"/>
        <family val="2"/>
      </rPr>
      <t>Subtotal</t>
    </r>
  </si>
  <si>
    <r>
      <rPr>
        <u/>
        <sz val="4"/>
        <color theme="1"/>
        <rFont val="Arial"/>
        <family val="2"/>
      </rPr>
      <t>Maintenance</t>
    </r>
  </si>
  <si>
    <r>
      <rPr>
        <sz val="4"/>
        <color theme="1"/>
        <rFont val="Arial"/>
        <family val="2"/>
      </rPr>
      <t>Mission Linen - Mat Cleaning Services</t>
    </r>
  </si>
  <si>
    <r>
      <rPr>
        <sz val="4"/>
        <color theme="1"/>
        <rFont val="Arial"/>
        <family val="2"/>
      </rPr>
      <t>Fireside Room A/V Upgrade</t>
    </r>
  </si>
  <si>
    <r>
      <rPr>
        <sz val="4"/>
        <color theme="1"/>
        <rFont val="Arial"/>
        <family val="2"/>
      </rPr>
      <t>Equipment and Maintenance</t>
    </r>
  </si>
  <si>
    <r>
      <rPr>
        <sz val="4"/>
        <color theme="1"/>
        <rFont val="Arial"/>
        <family val="2"/>
      </rPr>
      <t>Subtotal</t>
    </r>
  </si>
  <si>
    <r>
      <rPr>
        <u/>
        <sz val="4"/>
        <color theme="1"/>
        <rFont val="Arial"/>
        <family val="2"/>
      </rPr>
      <t>Leadership Development </t>
    </r>
  </si>
  <si>
    <r>
      <rPr>
        <sz val="4"/>
        <color theme="1"/>
        <rFont val="Arial"/>
        <family val="2"/>
      </rPr>
      <t>Leadership Challenge/ Service Learning</t>
    </r>
  </si>
  <si>
    <r>
      <rPr>
        <sz val="4"/>
        <color theme="1"/>
        <rFont val="Arial"/>
        <family val="2"/>
      </rPr>
      <t>Beverage and Catering</t>
    </r>
  </si>
  <si>
    <r>
      <rPr>
        <sz val="4"/>
        <color theme="1"/>
        <rFont val="Arial"/>
        <family val="2"/>
      </rPr>
      <t>KCCD SGA Retreat</t>
    </r>
  </si>
  <si>
    <r>
      <rPr>
        <sz val="4"/>
        <color theme="1"/>
        <rFont val="Arial"/>
        <family val="2"/>
      </rPr>
      <t>Judicial Review Board Operating</t>
    </r>
  </si>
  <si>
    <r>
      <rPr>
        <sz val="4"/>
        <color theme="1"/>
        <rFont val="Arial"/>
        <family val="2"/>
      </rPr>
      <t>Subtotal</t>
    </r>
  </si>
  <si>
    <r>
      <rPr>
        <u/>
        <sz val="4"/>
        <color theme="1"/>
        <rFont val="Arial"/>
        <family val="2"/>
      </rPr>
      <t>BCSGA Elections</t>
    </r>
  </si>
  <si>
    <r>
      <rPr>
        <sz val="4"/>
        <color theme="1"/>
        <rFont val="Arial"/>
        <family val="2"/>
      </rPr>
      <t>Debates and Workshops</t>
    </r>
  </si>
  <si>
    <r>
      <rPr>
        <sz val="4"/>
        <color theme="1"/>
        <rFont val="Arial"/>
        <family val="2"/>
      </rPr>
      <t>Marketing and Advertising</t>
    </r>
  </si>
  <si>
    <r>
      <rPr>
        <sz val="4"/>
        <color theme="1"/>
        <rFont val="Arial"/>
        <family val="2"/>
      </rPr>
      <t>Subtotal</t>
    </r>
  </si>
  <si>
    <r>
      <rPr>
        <u/>
        <sz val="4"/>
        <color theme="1"/>
        <rFont val="Arial"/>
        <family val="2"/>
      </rPr>
      <t>Uncommitted</t>
    </r>
  </si>
  <si>
    <r>
      <rPr>
        <sz val="4"/>
        <color theme="1"/>
        <rFont val="Arial"/>
        <family val="2"/>
      </rPr>
      <t>Uncommitted</t>
    </r>
  </si>
  <si>
    <r>
      <rPr>
        <sz val="4"/>
        <color theme="1"/>
        <rFont val="Arial"/>
        <family val="2"/>
      </rPr>
      <t>Subtotal</t>
    </r>
  </si>
  <si>
    <r>
      <rPr>
        <b/>
        <sz val="4"/>
        <color theme="1"/>
        <rFont val="Arial"/>
        <family val="2"/>
      </rPr>
      <t>Grand Totals</t>
    </r>
  </si>
  <si>
    <r>
      <rPr>
        <b/>
        <sz val="4"/>
        <color theme="1"/>
        <rFont val="Arial"/>
        <family val="2"/>
      </rPr>
      <t xml:space="preserve"> Department of Student Activities                                                                                                                                                                                                                                                                                                                                                                                                              </t>
    </r>
  </si>
  <si>
    <r>
      <rPr>
        <u/>
        <sz val="4"/>
        <color theme="1"/>
        <rFont val="Arial"/>
        <family val="2"/>
      </rPr>
      <t>Activities and Events</t>
    </r>
  </si>
  <si>
    <r>
      <rPr>
        <sz val="4"/>
        <color theme="1"/>
        <rFont val="Arial"/>
        <family val="2"/>
      </rPr>
      <t>New Student Convocation</t>
    </r>
  </si>
  <si>
    <r>
      <rPr>
        <sz val="4"/>
        <color theme="1"/>
        <rFont val="Arial"/>
        <family val="2"/>
      </rPr>
      <t>Welcome Week</t>
    </r>
  </si>
  <si>
    <r>
      <rPr>
        <sz val="4"/>
        <color theme="1"/>
        <rFont val="Arial"/>
        <family val="2"/>
      </rPr>
      <t>Welcome Back Week in January</t>
    </r>
  </si>
  <si>
    <r>
      <rPr>
        <sz val="4"/>
        <color theme="1"/>
        <rFont val="Arial"/>
        <family val="2"/>
      </rPr>
      <t>Homecoming</t>
    </r>
  </si>
  <si>
    <r>
      <rPr>
        <sz val="4"/>
        <color theme="1"/>
        <rFont val="Arial"/>
        <family val="2"/>
      </rPr>
      <t>Spring Fling</t>
    </r>
  </si>
  <si>
    <r>
      <rPr>
        <sz val="4"/>
        <color theme="1"/>
        <rFont val="Arial"/>
        <family val="2"/>
      </rPr>
      <t>Monthly Diversity Activities</t>
    </r>
  </si>
  <si>
    <r>
      <rPr>
        <sz val="4"/>
        <color theme="1"/>
        <rFont val="Arial"/>
        <family val="2"/>
      </rPr>
      <t>Delano Programming</t>
    </r>
  </si>
  <si>
    <r>
      <rPr>
        <sz val="4"/>
        <color theme="1"/>
        <rFont val="Arial"/>
        <family val="2"/>
      </rPr>
      <t>Publicity and Advertising</t>
    </r>
  </si>
  <si>
    <r>
      <rPr>
        <sz val="4"/>
        <color theme="1"/>
        <rFont val="Arial"/>
        <family val="2"/>
      </rPr>
      <t>Spirit Squad (Athletics/Cheering/Mascot)</t>
    </r>
  </si>
  <si>
    <r>
      <rPr>
        <sz val="4"/>
        <color theme="1"/>
        <rFont val="Arial"/>
        <family val="2"/>
      </rPr>
      <t>Subtotal</t>
    </r>
  </si>
  <si>
    <r>
      <rPr>
        <u/>
        <sz val="4"/>
        <color rgb="FF000000"/>
        <rFont val="Arial"/>
        <family val="2"/>
      </rPr>
      <t>Campus Engagemen</t>
    </r>
    <r>
      <rPr>
        <sz val="4"/>
        <color rgb="FF000000"/>
        <rFont val="Arial"/>
        <family val="2"/>
      </rPr>
      <t>t</t>
    </r>
  </si>
  <si>
    <r>
      <rPr>
        <sz val="4"/>
        <color theme="1"/>
        <rFont val="Arial"/>
        <family val="2"/>
      </rPr>
      <t>Student Travel Grants</t>
    </r>
  </si>
  <si>
    <r>
      <rPr>
        <sz val="4"/>
        <color theme="1"/>
        <rFont val="Arial"/>
        <family val="2"/>
      </rPr>
      <t>BCRenegades Mobile App</t>
    </r>
  </si>
  <si>
    <r>
      <rPr>
        <sz val="4"/>
        <color theme="1"/>
        <rFont val="Arial"/>
        <family val="2"/>
      </rPr>
      <t>Campus Collaborative Action Grants</t>
    </r>
  </si>
  <si>
    <r>
      <rPr>
        <sz val="4"/>
        <color theme="1"/>
        <rFont val="Arial"/>
        <family val="2"/>
      </rPr>
      <t>Subtotal</t>
    </r>
  </si>
  <si>
    <r>
      <rPr>
        <u/>
        <sz val="4"/>
        <color theme="1"/>
        <rFont val="Arial"/>
        <family val="2"/>
      </rPr>
      <t>Uncommitted</t>
    </r>
  </si>
  <si>
    <r>
      <rPr>
        <sz val="4"/>
        <color theme="1"/>
        <rFont val="Arial"/>
        <family val="2"/>
      </rPr>
      <t>Uncommitted</t>
    </r>
  </si>
  <si>
    <r>
      <rPr>
        <sz val="4"/>
        <color theme="1"/>
        <rFont val="Arial"/>
        <family val="2"/>
      </rPr>
      <t>Subtotal</t>
    </r>
  </si>
  <si>
    <r>
      <rPr>
        <b/>
        <sz val="4"/>
        <color theme="1"/>
        <rFont val="Arial"/>
        <family val="2"/>
      </rPr>
      <t>Grand Totals</t>
    </r>
  </si>
  <si>
    <r>
      <rPr>
        <b/>
        <sz val="4"/>
        <color theme="1"/>
        <rFont val="Arial"/>
        <family val="2"/>
      </rPr>
      <t xml:space="preserve"> Department of Student Organizations                                                                                                                                                                                                                                                                                                                                                                                                     </t>
    </r>
  </si>
  <si>
    <r>
      <rPr>
        <sz val="4"/>
        <color theme="1"/>
        <rFont val="Arial"/>
        <family val="2"/>
      </rPr>
      <t>StudOrg Funding</t>
    </r>
  </si>
  <si>
    <r>
      <rPr>
        <sz val="4"/>
        <color theme="1"/>
        <rFont val="Arial"/>
        <family val="2"/>
      </rPr>
      <t>Student Organization Funding Grants (60%)</t>
    </r>
  </si>
  <si>
    <r>
      <rPr>
        <sz val="4"/>
        <color theme="1"/>
        <rFont val="Arial"/>
        <family val="2"/>
      </rPr>
      <t>Subtotal</t>
    </r>
  </si>
  <si>
    <r>
      <rPr>
        <u/>
        <sz val="4"/>
        <color theme="1"/>
        <rFont val="Arial"/>
        <family val="2"/>
      </rPr>
      <t>Community Outreach</t>
    </r>
  </si>
  <si>
    <r>
      <rPr>
        <sz val="4"/>
        <color theme="1"/>
        <rFont val="Arial"/>
        <family val="2"/>
      </rPr>
      <t>StudOrg Conferences</t>
    </r>
  </si>
  <si>
    <r>
      <rPr>
        <sz val="4"/>
        <color theme="1"/>
        <rFont val="Arial"/>
        <family val="2"/>
      </rPr>
      <t>Workshops</t>
    </r>
  </si>
  <si>
    <r>
      <rPr>
        <sz val="4"/>
        <color theme="1"/>
        <rFont val="Arial"/>
        <family val="2"/>
      </rPr>
      <t>Advisor Trainings</t>
    </r>
  </si>
  <si>
    <r>
      <rPr>
        <sz val="4"/>
        <color theme="1"/>
        <rFont val="Arial"/>
        <family val="2"/>
      </rPr>
      <t>Constitution Day StudOrg Fair</t>
    </r>
  </si>
  <si>
    <r>
      <rPr>
        <sz val="4"/>
        <color theme="1"/>
        <rFont val="Arial"/>
        <family val="2"/>
      </rPr>
      <t>Health and Wellness StudOrg Fair</t>
    </r>
  </si>
  <si>
    <r>
      <rPr>
        <sz val="4"/>
        <color theme="1"/>
        <rFont val="Arial"/>
        <family val="2"/>
      </rPr>
      <t>Student Involvement Festival</t>
    </r>
  </si>
  <si>
    <r>
      <rPr>
        <sz val="4"/>
        <color theme="1"/>
        <rFont val="Arial"/>
        <family val="2"/>
      </rPr>
      <t>Student Recognition Awards Brunch</t>
    </r>
  </si>
  <si>
    <r>
      <rPr>
        <sz val="4"/>
        <color theme="1"/>
        <rFont val="Arial"/>
        <family val="2"/>
      </rPr>
      <t>Publicity and Advertising</t>
    </r>
  </si>
  <si>
    <r>
      <rPr>
        <sz val="4"/>
        <color theme="1"/>
        <rFont val="Arial"/>
        <family val="2"/>
      </rPr>
      <t>Subtotal</t>
    </r>
  </si>
  <si>
    <r>
      <rPr>
        <u/>
        <sz val="4"/>
        <color theme="1"/>
        <rFont val="Arial"/>
        <family val="2"/>
      </rPr>
      <t>Uncommitted</t>
    </r>
  </si>
  <si>
    <r>
      <rPr>
        <sz val="4"/>
        <color theme="1"/>
        <rFont val="Arial"/>
        <family val="2"/>
      </rPr>
      <t>Uncommitted</t>
    </r>
  </si>
  <si>
    <r>
      <rPr>
        <sz val="4"/>
        <color theme="1"/>
        <rFont val="Arial"/>
        <family val="2"/>
      </rPr>
      <t>Subtotal</t>
    </r>
  </si>
  <si>
    <r>
      <rPr>
        <b/>
        <sz val="4"/>
        <color theme="1"/>
        <rFont val="Arial"/>
        <family val="2"/>
      </rPr>
      <t>Grand Totals</t>
    </r>
  </si>
  <si>
    <r>
      <rPr>
        <b/>
        <sz val="4"/>
        <color theme="1"/>
        <rFont val="Arial"/>
        <family val="2"/>
      </rPr>
      <t xml:space="preserve"> Department of Legislative Affairs                                                                                                                                                                                                                                                                                                                                                                                                             </t>
    </r>
  </si>
  <si>
    <r>
      <rPr>
        <u/>
        <sz val="4"/>
        <color theme="1"/>
        <rFont val="Arial"/>
        <family val="2"/>
      </rPr>
      <t>Travel for Student Advocacy</t>
    </r>
  </si>
  <si>
    <r>
      <rPr>
        <sz val="4"/>
        <color theme="1"/>
        <rFont val="Arial"/>
        <family val="2"/>
      </rPr>
      <t>Travel to SSCCC Fall General Assembly</t>
    </r>
  </si>
  <si>
    <r>
      <rPr>
        <sz val="4"/>
        <color theme="1"/>
        <rFont val="Arial"/>
        <family val="2"/>
      </rPr>
      <t>Travel to CCCSAA Student Leadership Conferences</t>
    </r>
  </si>
  <si>
    <r>
      <rPr>
        <sz val="4"/>
        <color theme="1"/>
        <rFont val="Arial"/>
        <family val="2"/>
      </rPr>
      <t>Travel to SSCCC Spring General Assembly</t>
    </r>
  </si>
  <si>
    <r>
      <rPr>
        <sz val="4"/>
        <color theme="1"/>
        <rFont val="Arial"/>
        <family val="2"/>
      </rPr>
      <t>Summer Sacramento Trip</t>
    </r>
  </si>
  <si>
    <r>
      <rPr>
        <sz val="4"/>
        <color theme="1"/>
        <rFont val="Arial"/>
        <family val="2"/>
      </rPr>
      <t>Travel to Region V Meetings</t>
    </r>
  </si>
  <si>
    <r>
      <rPr>
        <sz val="4"/>
        <color theme="1"/>
        <rFont val="Arial"/>
        <family val="2"/>
      </rPr>
      <t>Subtotal</t>
    </r>
  </si>
  <si>
    <r>
      <rPr>
        <u/>
        <sz val="4"/>
        <color theme="1"/>
        <rFont val="Arial"/>
        <family val="2"/>
      </rPr>
      <t>Community Outreach</t>
    </r>
  </si>
  <si>
    <r>
      <rPr>
        <sz val="4"/>
        <color theme="1"/>
        <rFont val="Arial"/>
        <family val="2"/>
      </rPr>
      <t>Workshops</t>
    </r>
  </si>
  <si>
    <r>
      <rPr>
        <sz val="4"/>
        <color theme="1"/>
        <rFont val="Arial"/>
        <family val="2"/>
      </rPr>
      <t>Presenters to Campus</t>
    </r>
  </si>
  <si>
    <r>
      <rPr>
        <sz val="4"/>
        <color theme="1"/>
        <rFont val="Arial"/>
        <family val="2"/>
      </rPr>
      <t>Publicity and Advertising</t>
    </r>
  </si>
  <si>
    <r>
      <rPr>
        <sz val="4"/>
        <color theme="1"/>
        <rFont val="Arial"/>
        <family val="2"/>
      </rPr>
      <t>Subtotal</t>
    </r>
  </si>
  <si>
    <r>
      <rPr>
        <u/>
        <sz val="4"/>
        <color theme="1"/>
        <rFont val="Arial"/>
        <family val="2"/>
      </rPr>
      <t>Uncommitted</t>
    </r>
  </si>
  <si>
    <r>
      <rPr>
        <sz val="4"/>
        <color theme="1"/>
        <rFont val="Arial"/>
        <family val="2"/>
      </rPr>
      <t>Uncommitted</t>
    </r>
  </si>
  <si>
    <r>
      <rPr>
        <sz val="4"/>
        <color theme="1"/>
        <rFont val="Arial"/>
        <family val="2"/>
      </rPr>
      <t>Subtotal</t>
    </r>
  </si>
  <si>
    <r>
      <rPr>
        <b/>
        <sz val="4"/>
        <color theme="1"/>
        <rFont val="Arial"/>
        <family val="2"/>
      </rPr>
      <t>Grand Totals</t>
    </r>
  </si>
  <si>
    <r>
      <rPr>
        <b/>
        <sz val="4"/>
        <color theme="1"/>
        <rFont val="Arial"/>
        <family val="2"/>
      </rPr>
      <t xml:space="preserve"> Office of Student Life                                                                                                                                                                                                                                                                                                                                                                                                                                  </t>
    </r>
  </si>
  <si>
    <r>
      <rPr>
        <u/>
        <sz val="4"/>
        <color theme="1"/>
        <rFont val="Arial"/>
        <family val="2"/>
      </rPr>
      <t>Payroll for Student Employees</t>
    </r>
  </si>
  <si>
    <r>
      <rPr>
        <sz val="4"/>
        <color theme="1"/>
        <rFont val="Arial"/>
        <family val="2"/>
      </rPr>
      <t>6 Front Desk Attendants (51 wks x 19 hrs/wk)</t>
    </r>
  </si>
  <si>
    <r>
      <rPr>
        <sz val="4"/>
        <color theme="1"/>
        <rFont val="Arial"/>
        <family val="2"/>
      </rPr>
      <t>2 Delano Programmers (51 wks x 19 hrs/wk)</t>
    </r>
  </si>
  <si>
    <r>
      <rPr>
        <sz val="4"/>
        <color theme="1"/>
        <rFont val="Arial"/>
        <family val="2"/>
      </rPr>
      <t>2 Pantry Coordinator (51 wks x 19 hrs/wk)</t>
    </r>
  </si>
  <si>
    <r>
      <rPr>
        <sz val="4"/>
        <color theme="1"/>
        <rFont val="Arial"/>
        <family val="2"/>
      </rPr>
      <t>5 Production Team (51 wks x 19 hrs/wk)</t>
    </r>
  </si>
  <si>
    <r>
      <rPr>
        <sz val="4"/>
        <color theme="1"/>
        <rFont val="Arial"/>
        <family val="2"/>
      </rPr>
      <t>Subtotal</t>
    </r>
  </si>
  <si>
    <r>
      <rPr>
        <u/>
        <sz val="4"/>
        <color theme="1"/>
        <rFont val="Arial"/>
        <family val="2"/>
      </rPr>
      <t>Programs</t>
    </r>
  </si>
  <si>
    <r>
      <rPr>
        <sz val="4"/>
        <color theme="1"/>
        <rFont val="Arial"/>
        <family val="2"/>
      </rPr>
      <t>Student Life Program Initiatives</t>
    </r>
  </si>
  <si>
    <r>
      <rPr>
        <sz val="4"/>
        <color theme="1"/>
        <rFont val="Arial"/>
        <family val="2"/>
      </rPr>
      <t>Subtotal</t>
    </r>
  </si>
  <si>
    <r>
      <rPr>
        <b/>
        <sz val="4"/>
        <color theme="1"/>
        <rFont val="Arial"/>
        <family val="2"/>
      </rPr>
      <t>Grand Totals</t>
    </r>
  </si>
  <si>
    <r>
      <rPr>
        <sz val="4"/>
        <color theme="1"/>
        <rFont val="Arial"/>
        <family val="2"/>
      </rPr>
      <t>Balance Forward for Next Fiscal Year per account</t>
    </r>
  </si>
  <si>
    <t>Public Relations Manager (44 wk x 4 hrs/wk)</t>
  </si>
  <si>
    <t>Student Activities Manager (44 wk x 4 hrs/wk)</t>
  </si>
  <si>
    <t>Student Organization Funding Manager (44 wk x 4 hrs/wk)</t>
  </si>
  <si>
    <t>Executive Secretary (51 wk x 19 hrs/wk)</t>
  </si>
  <si>
    <t>2 Secretaries (44 wk x 19 hrs/wk)</t>
  </si>
  <si>
    <t>BCSGA Executive Boardroom A/V Upgrade</t>
  </si>
  <si>
    <t xml:space="preserve">Monthly Activities </t>
  </si>
  <si>
    <t>Halloween Ball</t>
  </si>
  <si>
    <t>4 Front Desk Team (48 wks x 19 hrs/wk)</t>
  </si>
  <si>
    <t>2 Delano Programmers (43 wks x 19 hrs/wk)</t>
  </si>
  <si>
    <t>3 Pantry Team (48 wks x 19 hrs/wk)</t>
  </si>
  <si>
    <t>2 Spirit Team (48 wks x 19 hrs/wk)</t>
  </si>
  <si>
    <t>2 Production Team (51 wks x 19 hrs/wk)</t>
  </si>
  <si>
    <t xml:space="preserve">BCSGA Officers </t>
  </si>
  <si>
    <t>Director of Public Relations (44 wk x 4 hrs/wk)</t>
  </si>
  <si>
    <t>Executive Secretary (44 wk x 19 hrs/wk)</t>
  </si>
  <si>
    <t>1 Secretary (44 wk x 19 hrs/wk)</t>
  </si>
  <si>
    <t>Delano Campus Umbrellas and Benches</t>
  </si>
  <si>
    <t>Student Organization Funding Grants (71.4%)</t>
  </si>
  <si>
    <t>Payroll for Governance Committees</t>
  </si>
  <si>
    <t>Director of Legislative Affairs (44 wk x 10 hrs/wk)</t>
  </si>
  <si>
    <t>2 Pantry Team (40 wks x 19 hrs/wk)</t>
  </si>
  <si>
    <t>Supplement for Professional Staff</t>
  </si>
  <si>
    <t>Program Manager, Co-Curricular Events and Services</t>
  </si>
  <si>
    <t>F24 Revenues</t>
  </si>
  <si>
    <t>Director of Public Relations (40 wk x 19 hrs/wk)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</si>
</sst>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0.00"/>
    <numFmt numFmtId="165" formatCode="\$0.00"/>
  </numFmts>
  <fonts count="14" x14ac:knownFonts="1">
    <font>
      <sz val="11"/>
      <color rgb="FF000000"/>
      <name val="Calibri"/>
      <scheme val="minor"/>
    </font>
    <font>
      <sz val="8"/>
      <color rgb="FF000000"/>
      <name val="Arial"/>
      <family val="2"/>
    </font>
    <font>
      <sz val="11"/>
      <name val="Calibri"/>
      <family val="2"/>
    </font>
    <font>
      <b/>
      <sz val="8"/>
      <color rgb="FF000000"/>
      <name val="Arial"/>
      <family val="2"/>
    </font>
    <font>
      <u/>
      <sz val="8"/>
      <color rgb="FF000000"/>
      <name val="Arial"/>
      <family val="2"/>
    </font>
    <font>
      <sz val="11"/>
      <color rgb="FF000000"/>
      <name val="Calibri"/>
      <family val="2"/>
    </font>
    <font>
      <sz val="8"/>
      <color theme="1"/>
      <name val="Arial"/>
      <family val="2"/>
    </font>
    <font>
      <u/>
      <sz val="8"/>
      <color rgb="FF000000"/>
      <name val="Arial"/>
      <family val="2"/>
    </font>
    <font>
      <sz val="4"/>
      <color theme="1"/>
      <name val="Arial"/>
      <family val="2"/>
    </font>
    <font>
      <b/>
      <sz val="4"/>
      <color theme="1"/>
      <name val="Arial"/>
      <family val="2"/>
    </font>
    <font>
      <sz val="4"/>
      <color rgb="FF000000"/>
      <name val="Arial"/>
      <family val="2"/>
    </font>
    <font>
      <b/>
      <sz val="4"/>
      <color rgb="FF000000"/>
      <name val="Arial"/>
      <family val="2"/>
    </font>
    <font>
      <u/>
      <sz val="4"/>
      <color theme="1"/>
      <name val="Arial"/>
      <family val="2"/>
    </font>
    <font>
      <u/>
      <sz val="4"/>
      <color rgb="FF000000"/>
      <name val="Arial"/>
      <family val="2"/>
    </font>
  </fonts>
  <fills count="10">
    <fill>
      <patternFill patternType="none"/>
    </fill>
    <fill>
      <patternFill patternType="gray125"/>
    </fill>
    <fill>
      <patternFill patternType="solid">
        <fgColor rgb="FFFFFF00"/>
        <bgColor rgb="FFFFFF00"/>
      </patternFill>
    </fill>
    <fill>
      <patternFill patternType="solid">
        <fgColor rgb="FFE5B8B7"/>
        <bgColor rgb="FFE5B8B7"/>
      </patternFill>
    </fill>
    <fill>
      <patternFill patternType="solid">
        <fgColor rgb="FFC6D9F0"/>
        <bgColor rgb="FFC6D9F0"/>
      </patternFill>
    </fill>
    <fill>
      <patternFill patternType="solid">
        <fgColor rgb="FFB8CCE4"/>
        <bgColor rgb="FFB8CCE4"/>
      </patternFill>
    </fill>
    <fill>
      <patternFill patternType="solid">
        <fgColor rgb="FF92D050"/>
        <bgColor rgb="FF92D050"/>
      </patternFill>
    </fill>
    <fill>
      <patternFill patternType="solid">
        <fgColor rgb="FFF7CAAC"/>
        <bgColor rgb="FFF7CAAC"/>
      </patternFill>
    </fill>
    <fill>
      <patternFill patternType="solid">
        <fgColor rgb="FFD6DCE4"/>
        <bgColor rgb="FFD6DCE4"/>
      </patternFill>
    </fill>
    <fill>
      <patternFill patternType="solid">
        <fgColor rgb="FFBDD6EE"/>
        <bgColor rgb="FFBDD6EE"/>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s>
  <cellStyleXfs count="1">
    <xf numFmtId="0" fontId="0" fillId="0" borderId="0"/>
  </cellStyleXfs>
  <cellXfs count="102">
    <xf numFmtId="0" fontId="0" fillId="0" borderId="0" xfId="0"/>
    <xf numFmtId="0" fontId="1" fillId="0" borderId="0" xfId="0" applyFont="1" applyAlignment="1">
      <alignment vertical="top"/>
    </xf>
    <xf numFmtId="0" fontId="1" fillId="0" borderId="0" xfId="0" applyFont="1" applyAlignment="1">
      <alignment vertical="top" wrapText="1"/>
    </xf>
    <xf numFmtId="8" fontId="1" fillId="0" borderId="0" xfId="0" applyNumberFormat="1" applyFont="1" applyAlignment="1">
      <alignment vertical="top"/>
    </xf>
    <xf numFmtId="8" fontId="1" fillId="0" borderId="0" xfId="0" applyNumberFormat="1" applyFont="1"/>
    <xf numFmtId="0" fontId="3" fillId="2" borderId="9" xfId="0" applyFont="1" applyFill="1" applyBorder="1" applyAlignment="1">
      <alignment vertical="top"/>
    </xf>
    <xf numFmtId="8" fontId="3" fillId="2" borderId="9" xfId="0" applyNumberFormat="1" applyFont="1" applyFill="1" applyBorder="1" applyAlignment="1">
      <alignment vertical="top"/>
    </xf>
    <xf numFmtId="8" fontId="3" fillId="2" borderId="9" xfId="0" applyNumberFormat="1" applyFont="1" applyFill="1" applyBorder="1" applyAlignment="1">
      <alignment horizontal="right" vertical="top"/>
    </xf>
    <xf numFmtId="8" fontId="3" fillId="2" borderId="9" xfId="0" applyNumberFormat="1" applyFont="1" applyFill="1" applyBorder="1" applyAlignment="1">
      <alignment horizontal="left" vertical="top"/>
    </xf>
    <xf numFmtId="8" fontId="1" fillId="2" borderId="9" xfId="0" applyNumberFormat="1" applyFont="1" applyFill="1" applyBorder="1" applyAlignment="1">
      <alignment vertical="top"/>
    </xf>
    <xf numFmtId="8" fontId="3" fillId="0" borderId="0" xfId="0" applyNumberFormat="1" applyFont="1" applyAlignment="1">
      <alignment vertical="top"/>
    </xf>
    <xf numFmtId="0" fontId="1" fillId="0" borderId="10" xfId="0" applyFont="1" applyBorder="1" applyAlignment="1">
      <alignment vertical="top"/>
    </xf>
    <xf numFmtId="8" fontId="1" fillId="0" borderId="10" xfId="0" applyNumberFormat="1" applyFont="1" applyBorder="1" applyAlignment="1">
      <alignment vertical="top"/>
    </xf>
    <xf numFmtId="8" fontId="1" fillId="0" borderId="10" xfId="0" applyNumberFormat="1" applyFont="1" applyBorder="1"/>
    <xf numFmtId="0" fontId="3" fillId="0" borderId="0" xfId="0" applyFont="1" applyAlignment="1">
      <alignment vertical="top"/>
    </xf>
    <xf numFmtId="0" fontId="1" fillId="3" borderId="9" xfId="0" applyFont="1" applyFill="1" applyBorder="1" applyAlignment="1">
      <alignment vertical="top"/>
    </xf>
    <xf numFmtId="8" fontId="1" fillId="3" borderId="9" xfId="0" applyNumberFormat="1" applyFont="1" applyFill="1" applyBorder="1" applyAlignment="1">
      <alignment vertical="top"/>
    </xf>
    <xf numFmtId="0" fontId="4" fillId="0" borderId="0" xfId="0" applyFont="1" applyAlignment="1">
      <alignment vertical="top"/>
    </xf>
    <xf numFmtId="0" fontId="5" fillId="0" borderId="0" xfId="0" applyFont="1"/>
    <xf numFmtId="0" fontId="1" fillId="0" borderId="0" xfId="0" applyFont="1" applyAlignment="1">
      <alignment horizontal="right" vertical="top"/>
    </xf>
    <xf numFmtId="8" fontId="6" fillId="0" borderId="0" xfId="0" applyNumberFormat="1" applyFont="1" applyAlignment="1">
      <alignment vertical="top"/>
    </xf>
    <xf numFmtId="0" fontId="3" fillId="4" borderId="9" xfId="0" applyFont="1" applyFill="1" applyBorder="1" applyAlignment="1">
      <alignment vertical="top"/>
    </xf>
    <xf numFmtId="0" fontId="1" fillId="4" borderId="9" xfId="0" applyFont="1" applyFill="1" applyBorder="1" applyAlignment="1">
      <alignment vertical="top"/>
    </xf>
    <xf numFmtId="8" fontId="3" fillId="4" borderId="9" xfId="0" applyNumberFormat="1" applyFont="1" applyFill="1" applyBorder="1" applyAlignment="1">
      <alignment vertical="top"/>
    </xf>
    <xf numFmtId="8" fontId="1" fillId="4" borderId="9" xfId="0" applyNumberFormat="1" applyFont="1" applyFill="1" applyBorder="1" applyAlignment="1">
      <alignment vertical="top"/>
    </xf>
    <xf numFmtId="8" fontId="1" fillId="5" borderId="9" xfId="0" applyNumberFormat="1" applyFont="1" applyFill="1" applyBorder="1" applyAlignment="1">
      <alignment vertical="top"/>
    </xf>
    <xf numFmtId="8" fontId="6" fillId="0" borderId="10" xfId="0" applyNumberFormat="1" applyFont="1" applyBorder="1" applyAlignment="1">
      <alignment vertical="top"/>
    </xf>
    <xf numFmtId="0" fontId="1" fillId="6" borderId="9" xfId="0" applyFont="1" applyFill="1" applyBorder="1" applyAlignment="1">
      <alignment vertical="top"/>
    </xf>
    <xf numFmtId="8" fontId="1" fillId="6" borderId="9" xfId="0" applyNumberFormat="1" applyFont="1" applyFill="1" applyBorder="1" applyAlignment="1">
      <alignment vertical="top"/>
    </xf>
    <xf numFmtId="8" fontId="1" fillId="6" borderId="9" xfId="0" applyNumberFormat="1" applyFont="1" applyFill="1" applyBorder="1"/>
    <xf numFmtId="8" fontId="6" fillId="6" borderId="9" xfId="0" applyNumberFormat="1" applyFont="1" applyFill="1" applyBorder="1"/>
    <xf numFmtId="0" fontId="1" fillId="7" borderId="9" xfId="0" applyFont="1" applyFill="1" applyBorder="1" applyAlignment="1">
      <alignment vertical="top"/>
    </xf>
    <xf numFmtId="8" fontId="1" fillId="7" borderId="9" xfId="0" applyNumberFormat="1" applyFont="1" applyFill="1" applyBorder="1" applyAlignment="1">
      <alignment vertical="top"/>
    </xf>
    <xf numFmtId="0" fontId="3" fillId="8" borderId="9" xfId="0" applyFont="1" applyFill="1" applyBorder="1" applyAlignment="1">
      <alignment vertical="top"/>
    </xf>
    <xf numFmtId="0" fontId="1" fillId="8" borderId="9" xfId="0" applyFont="1" applyFill="1" applyBorder="1" applyAlignment="1">
      <alignment vertical="top"/>
    </xf>
    <xf numFmtId="8" fontId="3" fillId="8" borderId="9" xfId="0" applyNumberFormat="1" applyFont="1" applyFill="1" applyBorder="1" applyAlignment="1">
      <alignment vertical="top"/>
    </xf>
    <xf numFmtId="8" fontId="1" fillId="8" borderId="9" xfId="0" applyNumberFormat="1" applyFont="1" applyFill="1" applyBorder="1" applyAlignment="1">
      <alignment vertical="top"/>
    </xf>
    <xf numFmtId="8" fontId="1" fillId="9" borderId="9" xfId="0" applyNumberFormat="1" applyFont="1" applyFill="1" applyBorder="1" applyAlignment="1">
      <alignment vertical="top"/>
    </xf>
    <xf numFmtId="0" fontId="8"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9" fillId="0" borderId="0" xfId="0" applyFont="1" applyAlignment="1">
      <alignment horizontal="left" vertical="top" wrapText="1"/>
    </xf>
    <xf numFmtId="0" fontId="5" fillId="2" borderId="9" xfId="0" applyFont="1" applyFill="1" applyBorder="1" applyAlignment="1">
      <alignment horizontal="left" vertical="top" wrapText="1"/>
    </xf>
    <xf numFmtId="164" fontId="10" fillId="0" borderId="0" xfId="0" applyNumberFormat="1" applyFont="1" applyAlignment="1">
      <alignment horizontal="left" vertical="top" shrinkToFit="1"/>
    </xf>
    <xf numFmtId="0" fontId="8" fillId="0" borderId="7" xfId="0" applyFont="1" applyBorder="1" applyAlignment="1">
      <alignment horizontal="left" vertical="top" wrapText="1"/>
    </xf>
    <xf numFmtId="164" fontId="10" fillId="0" borderId="7" xfId="0" applyNumberFormat="1" applyFont="1" applyBorder="1" applyAlignment="1">
      <alignment horizontal="left" vertical="top" shrinkToFi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9" fillId="2" borderId="9" xfId="0" applyFont="1" applyFill="1" applyBorder="1" applyAlignment="1">
      <alignment horizontal="left" vertical="top" wrapText="1"/>
    </xf>
    <xf numFmtId="165" fontId="10" fillId="0" borderId="0" xfId="0" applyNumberFormat="1" applyFont="1" applyAlignment="1">
      <alignment horizontal="left" vertical="top" shrinkToFit="1"/>
    </xf>
    <xf numFmtId="165" fontId="10" fillId="0" borderId="7" xfId="0" applyNumberFormat="1" applyFont="1" applyBorder="1" applyAlignment="1">
      <alignment horizontal="left" vertical="top" shrinkToFit="1"/>
    </xf>
    <xf numFmtId="0" fontId="8" fillId="0" borderId="2" xfId="0" applyFont="1" applyBorder="1" applyAlignment="1">
      <alignment horizontal="left" vertical="top" wrapText="1"/>
    </xf>
    <xf numFmtId="164" fontId="10" fillId="0" borderId="2" xfId="0" applyNumberFormat="1" applyFont="1" applyBorder="1" applyAlignment="1">
      <alignment horizontal="left" vertical="top" shrinkToFit="1"/>
    </xf>
    <xf numFmtId="165" fontId="10" fillId="0" borderId="2" xfId="0" applyNumberFormat="1" applyFont="1" applyBorder="1" applyAlignment="1">
      <alignment horizontal="left" vertical="top" shrinkToFit="1"/>
    </xf>
    <xf numFmtId="164" fontId="10" fillId="4" borderId="9" xfId="0" applyNumberFormat="1" applyFont="1" applyFill="1" applyBorder="1" applyAlignment="1">
      <alignment horizontal="left" vertical="top" shrinkToFit="1"/>
    </xf>
    <xf numFmtId="165" fontId="10" fillId="4" borderId="9" xfId="0" applyNumberFormat="1" applyFont="1" applyFill="1" applyBorder="1" applyAlignment="1">
      <alignment horizontal="left" vertical="top" shrinkToFit="1"/>
    </xf>
    <xf numFmtId="0" fontId="9" fillId="3" borderId="9" xfId="0" applyFont="1" applyFill="1" applyBorder="1" applyAlignment="1">
      <alignment horizontal="left" vertical="top" wrapText="1"/>
    </xf>
    <xf numFmtId="164" fontId="10" fillId="5" borderId="9" xfId="0" applyNumberFormat="1" applyFont="1" applyFill="1" applyBorder="1" applyAlignment="1">
      <alignment horizontal="left" vertical="top" shrinkToFit="1"/>
    </xf>
    <xf numFmtId="164" fontId="10" fillId="6" borderId="9" xfId="0" applyNumberFormat="1" applyFont="1" applyFill="1" applyBorder="1" applyAlignment="1">
      <alignment horizontal="left" vertical="top" shrinkToFit="1"/>
    </xf>
    <xf numFmtId="165" fontId="10" fillId="6" borderId="9" xfId="0" applyNumberFormat="1" applyFont="1" applyFill="1" applyBorder="1" applyAlignment="1">
      <alignment horizontal="left" vertical="top" shrinkToFit="1"/>
    </xf>
    <xf numFmtId="0" fontId="5" fillId="6" borderId="9" xfId="0" applyFont="1" applyFill="1" applyBorder="1" applyAlignment="1">
      <alignment horizontal="left" vertical="top" wrapText="1"/>
    </xf>
    <xf numFmtId="0" fontId="4" fillId="0" borderId="0" xfId="0" applyFont="1" applyAlignment="1">
      <alignment vertical="top"/>
    </xf>
    <xf numFmtId="0" fontId="0" fillId="0" borderId="0" xfId="0"/>
    <xf numFmtId="0" fontId="3" fillId="3" borderId="11" xfId="0" applyFont="1" applyFill="1" applyBorder="1" applyAlignment="1">
      <alignment vertical="top"/>
    </xf>
    <xf numFmtId="0" fontId="2" fillId="0" borderId="12" xfId="0" applyFont="1" applyBorder="1"/>
    <xf numFmtId="0" fontId="1" fillId="6" borderId="11" xfId="0" applyFont="1" applyFill="1" applyBorder="1" applyAlignment="1">
      <alignment horizontal="left" vertical="top"/>
    </xf>
    <xf numFmtId="0" fontId="1" fillId="0" borderId="1" xfId="0" applyFont="1" applyBorder="1" applyAlignment="1">
      <alignment horizontal="left" vertical="top"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0" borderId="0" xfId="0" applyFont="1" applyAlignment="1">
      <alignment vertical="top"/>
    </xf>
    <xf numFmtId="0" fontId="3" fillId="7" borderId="11" xfId="0" applyFont="1" applyFill="1" applyBorder="1" applyAlignment="1">
      <alignment vertical="top"/>
    </xf>
    <xf numFmtId="0" fontId="7" fillId="0" borderId="0" xfId="0" applyFont="1" applyAlignment="1">
      <alignment horizontal="left" vertical="top"/>
    </xf>
    <xf numFmtId="0" fontId="8" fillId="0" borderId="0" xfId="0" applyFont="1" applyAlignment="1">
      <alignment horizontal="left" vertical="top" wrapText="1"/>
    </xf>
    <xf numFmtId="0" fontId="5" fillId="0" borderId="0" xfId="0" applyFont="1" applyAlignment="1">
      <alignment horizontal="left" vertical="top" wrapText="1"/>
    </xf>
    <xf numFmtId="0" fontId="9" fillId="2" borderId="11" xfId="0" applyFont="1" applyFill="1" applyBorder="1" applyAlignment="1">
      <alignment horizontal="left" vertical="top" wrapText="1"/>
    </xf>
    <xf numFmtId="164" fontId="10" fillId="0" borderId="0" xfId="0" applyNumberFormat="1" applyFont="1" applyAlignment="1">
      <alignment horizontal="left" vertical="top" shrinkToFit="1"/>
    </xf>
    <xf numFmtId="0" fontId="8" fillId="0" borderId="7" xfId="0" applyFont="1" applyBorder="1" applyAlignment="1">
      <alignment horizontal="left" vertical="top" wrapText="1"/>
    </xf>
    <xf numFmtId="164" fontId="10" fillId="0" borderId="7" xfId="0" applyNumberFormat="1" applyFont="1" applyBorder="1" applyAlignment="1">
      <alignment horizontal="left" vertical="top" shrinkToFi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9" fillId="0" borderId="2" xfId="0" applyFont="1" applyBorder="1" applyAlignment="1">
      <alignment horizontal="left" vertical="top" wrapText="1"/>
    </xf>
    <xf numFmtId="164" fontId="11" fillId="0" borderId="2" xfId="0" applyNumberFormat="1" applyFont="1" applyBorder="1" applyAlignment="1">
      <alignment horizontal="left" vertical="top" shrinkToFit="1"/>
    </xf>
    <xf numFmtId="0" fontId="5" fillId="2"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2" fillId="0" borderId="13" xfId="0" applyFont="1" applyBorder="1"/>
    <xf numFmtId="1" fontId="10" fillId="0" borderId="0" xfId="0" applyNumberFormat="1" applyFont="1" applyAlignment="1">
      <alignment horizontal="left" vertical="top" shrinkToFit="1"/>
    </xf>
    <xf numFmtId="165" fontId="10" fillId="0" borderId="0" xfId="0" applyNumberFormat="1" applyFont="1" applyAlignment="1">
      <alignment horizontal="left" vertical="top" shrinkToFit="1"/>
    </xf>
    <xf numFmtId="1" fontId="10" fillId="0" borderId="7" xfId="0" applyNumberFormat="1" applyFont="1" applyBorder="1" applyAlignment="1">
      <alignment horizontal="left" vertical="top" shrinkToFit="1"/>
    </xf>
    <xf numFmtId="165" fontId="10" fillId="0" borderId="7" xfId="0" applyNumberFormat="1" applyFont="1" applyBorder="1" applyAlignment="1">
      <alignment horizontal="left" vertical="top" shrinkToFit="1"/>
    </xf>
    <xf numFmtId="164" fontId="10" fillId="0" borderId="2" xfId="0" applyNumberFormat="1" applyFont="1" applyBorder="1" applyAlignment="1">
      <alignment horizontal="left" vertical="top" shrinkToFit="1"/>
    </xf>
    <xf numFmtId="0" fontId="5" fillId="4" borderId="11" xfId="0" applyFont="1" applyFill="1" applyBorder="1" applyAlignment="1">
      <alignment horizontal="left" vertical="top" wrapText="1"/>
    </xf>
    <xf numFmtId="164" fontId="10" fillId="4" borderId="11" xfId="0" applyNumberFormat="1" applyFont="1" applyFill="1" applyBorder="1" applyAlignment="1">
      <alignment horizontal="left" vertical="top" shrinkToFit="1"/>
    </xf>
    <xf numFmtId="164" fontId="10" fillId="5" borderId="11" xfId="0" applyNumberFormat="1" applyFont="1" applyFill="1" applyBorder="1" applyAlignment="1">
      <alignment horizontal="left" vertical="top" shrinkToFit="1"/>
    </xf>
    <xf numFmtId="0" fontId="8" fillId="0" borderId="2" xfId="0" applyFont="1" applyBorder="1" applyAlignment="1">
      <alignment horizontal="left" vertical="top" wrapText="1"/>
    </xf>
    <xf numFmtId="0" fontId="8" fillId="6" borderId="11" xfId="0" applyFont="1" applyFill="1" applyBorder="1" applyAlignment="1">
      <alignment horizontal="left" vertical="top" wrapText="1"/>
    </xf>
    <xf numFmtId="0" fontId="5" fillId="6" borderId="11" xfId="0" applyFont="1" applyFill="1" applyBorder="1" applyAlignment="1">
      <alignment horizontal="left" vertical="top" wrapText="1"/>
    </xf>
    <xf numFmtId="0" fontId="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47625</xdr:rowOff>
    </xdr:from>
    <xdr:ext cx="723900" cy="7143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1266825</xdr:colOff>
      <xdr:row>1</xdr:row>
      <xdr:rowOff>9525</xdr:rowOff>
    </xdr:from>
    <xdr:ext cx="1200150" cy="50482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190500</xdr:colOff>
      <xdr:row>0</xdr:row>
      <xdr:rowOff>28575</xdr:rowOff>
    </xdr:from>
    <xdr:ext cx="723900" cy="657225"/>
    <xdr:pic>
      <xdr:nvPicPr>
        <xdr:cNvPr id="2" name="image3.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1228725</xdr:colOff>
      <xdr:row>1</xdr:row>
      <xdr:rowOff>0</xdr:rowOff>
    </xdr:from>
    <xdr:ext cx="1209675" cy="457200"/>
    <xdr:pic>
      <xdr:nvPicPr>
        <xdr:cNvPr id="3" name="image2.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238125</xdr:colOff>
      <xdr:row>0</xdr:row>
      <xdr:rowOff>47625</xdr:rowOff>
    </xdr:from>
    <xdr:ext cx="723900" cy="714375"/>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1266825</xdr:colOff>
      <xdr:row>1</xdr:row>
      <xdr:rowOff>9525</xdr:rowOff>
    </xdr:from>
    <xdr:ext cx="1200150" cy="504825"/>
    <xdr:pic>
      <xdr:nvPicPr>
        <xdr:cNvPr id="3" name="image2.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-9525</xdr:colOff>
      <xdr:row>0</xdr:row>
      <xdr:rowOff>0</xdr:rowOff>
    </xdr:from>
    <xdr:ext cx="38100" cy="390525"/>
    <xdr:sp macro="" textlink="">
      <xdr:nvSpPr>
        <xdr:cNvPr id="3" name="Shape 3">
          <a:extLst>
            <a:ext uri="{FF2B5EF4-FFF2-40B4-BE49-F238E27FC236}">
              <a16:creationId xmlns:a16="http://schemas.microsoft.com/office/drawing/2014/main" id="{00000000-0008-0000-0400-000003000000}"/>
            </a:ext>
          </a:extLst>
        </xdr:cNvPr>
        <xdr:cNvSpPr/>
      </xdr:nvSpPr>
      <xdr:spPr>
        <a:xfrm>
          <a:off x="5346000" y="3584738"/>
          <a:ext cx="0" cy="390525"/>
        </a:xfrm>
        <a:custGeom>
          <a:avLst/>
          <a:gdLst/>
          <a:ahLst/>
          <a:cxnLst/>
          <a:rect l="l" t="t" r="r" b="b"/>
          <a:pathLst>
            <a:path w="120000" h="379730" extrusionOk="0">
              <a:moveTo>
                <a:pt x="0" y="0"/>
              </a:moveTo>
              <a:lnTo>
                <a:pt x="0" y="379475"/>
              </a:lnTo>
            </a:path>
          </a:pathLst>
        </a:custGeom>
        <a:noFill/>
        <a:ln w="9525" cap="flat" cmpd="sng">
          <a:solidFill>
            <a:srgbClr val="000000"/>
          </a:solidFill>
          <a:prstDash val="solid"/>
          <a:round/>
          <a:headEnd type="none" w="sm" len="sm"/>
          <a:tailEnd type="none" w="sm" len="sm"/>
        </a:ln>
      </xdr:spPr>
    </xdr:sp>
    <xdr:clientData fLocksWithSheet="0"/>
  </xdr:oneCellAnchor>
  <xdr:oneCellAnchor>
    <xdr:from>
      <xdr:col>12</xdr:col>
      <xdr:colOff>0</xdr:colOff>
      <xdr:row>0</xdr:row>
      <xdr:rowOff>0</xdr:rowOff>
    </xdr:from>
    <xdr:ext cx="38100" cy="390525"/>
    <xdr:sp macro="" textlink="">
      <xdr:nvSpPr>
        <xdr:cNvPr id="4" name="Shape 4">
          <a:extLst>
            <a:ext uri="{FF2B5EF4-FFF2-40B4-BE49-F238E27FC236}">
              <a16:creationId xmlns:a16="http://schemas.microsoft.com/office/drawing/2014/main" id="{00000000-0008-0000-0400-000004000000}"/>
            </a:ext>
          </a:extLst>
        </xdr:cNvPr>
        <xdr:cNvSpPr/>
      </xdr:nvSpPr>
      <xdr:spPr>
        <a:xfrm>
          <a:off x="5346000" y="3584738"/>
          <a:ext cx="0" cy="390525"/>
        </a:xfrm>
        <a:custGeom>
          <a:avLst/>
          <a:gdLst/>
          <a:ahLst/>
          <a:cxnLst/>
          <a:rect l="l" t="t" r="r" b="b"/>
          <a:pathLst>
            <a:path w="120000" h="373380" extrusionOk="0">
              <a:moveTo>
                <a:pt x="0" y="0"/>
              </a:moveTo>
              <a:lnTo>
                <a:pt x="0" y="373367"/>
              </a:lnTo>
            </a:path>
          </a:pathLst>
        </a:custGeom>
        <a:noFill/>
        <a:ln w="9525" cap="flat" cmpd="sng">
          <a:solidFill>
            <a:srgbClr val="000000"/>
          </a:solidFill>
          <a:prstDash val="solid"/>
          <a:round/>
          <a:headEnd type="none" w="sm" len="sm"/>
          <a:tailEnd type="none" w="sm" len="sm"/>
        </a:ln>
      </xdr:spPr>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238125</xdr:colOff>
      <xdr:row>0</xdr:row>
      <xdr:rowOff>47625</xdr:rowOff>
    </xdr:from>
    <xdr:ext cx="723900" cy="714375"/>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1266825</xdr:colOff>
      <xdr:row>1</xdr:row>
      <xdr:rowOff>9525</xdr:rowOff>
    </xdr:from>
    <xdr:ext cx="1200150" cy="504825"/>
    <xdr:pic>
      <xdr:nvPicPr>
        <xdr:cNvPr id="3" name="image2.jp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238125</xdr:colOff>
      <xdr:row>0</xdr:row>
      <xdr:rowOff>47625</xdr:rowOff>
    </xdr:from>
    <xdr:ext cx="723900" cy="714375"/>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1266825</xdr:colOff>
      <xdr:row>1</xdr:row>
      <xdr:rowOff>9525</xdr:rowOff>
    </xdr:from>
    <xdr:ext cx="1200150" cy="504825"/>
    <xdr:pic>
      <xdr:nvPicPr>
        <xdr:cNvPr id="3" name="image2.jp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68"/>
  <sheetViews>
    <sheetView tabSelected="1" workbookViewId="0">
      <selection activeCell="I30" sqref="I30"/>
    </sheetView>
  </sheetViews>
  <sheetFormatPr defaultColWidth="14.453125" defaultRowHeight="15" customHeight="1" x14ac:dyDescent="0.35"/>
  <cols>
    <col min="1" max="1" width="20.453125" customWidth="1"/>
    <col min="2" max="2" width="44.1796875" customWidth="1"/>
    <col min="3" max="3" width="11.453125" customWidth="1"/>
    <col min="4" max="4" width="18.1796875" customWidth="1"/>
    <col min="5" max="5" width="12.81640625" customWidth="1"/>
    <col min="6" max="6" width="8.1796875" customWidth="1"/>
    <col min="7" max="7" width="14.6328125" customWidth="1"/>
    <col min="8" max="8" width="10.6328125" customWidth="1"/>
    <col min="9" max="9" width="9.36328125" customWidth="1"/>
    <col min="10" max="11" width="10.1796875" customWidth="1"/>
    <col min="12" max="26" width="20.81640625" customWidth="1"/>
  </cols>
  <sheetData>
    <row r="1" spans="1:10" ht="11.25" customHeight="1" x14ac:dyDescent="0.35">
      <c r="A1" s="1"/>
      <c r="B1" s="2"/>
      <c r="C1" s="66" t="s">
        <v>0</v>
      </c>
      <c r="D1" s="67"/>
      <c r="E1" s="67"/>
      <c r="F1" s="67"/>
      <c r="G1" s="67"/>
      <c r="H1" s="67"/>
      <c r="I1" s="67"/>
      <c r="J1" s="68"/>
    </row>
    <row r="2" spans="1:10" ht="11.25" customHeight="1" x14ac:dyDescent="0.35">
      <c r="A2" s="1"/>
      <c r="B2" s="1"/>
      <c r="C2" s="69"/>
      <c r="D2" s="62"/>
      <c r="E2" s="62"/>
      <c r="F2" s="62"/>
      <c r="G2" s="62"/>
      <c r="H2" s="62"/>
      <c r="I2" s="62"/>
      <c r="J2" s="70"/>
    </row>
    <row r="3" spans="1:10" ht="11.25" customHeight="1" x14ac:dyDescent="0.35">
      <c r="A3" s="1"/>
      <c r="B3" s="1"/>
      <c r="C3" s="69"/>
      <c r="D3" s="62"/>
      <c r="E3" s="62"/>
      <c r="F3" s="62"/>
      <c r="G3" s="62"/>
      <c r="H3" s="62"/>
      <c r="I3" s="62"/>
      <c r="J3" s="70"/>
    </row>
    <row r="4" spans="1:10" ht="11.25" customHeight="1" x14ac:dyDescent="0.35">
      <c r="A4" s="1"/>
      <c r="B4" s="1"/>
      <c r="C4" s="69"/>
      <c r="D4" s="62"/>
      <c r="E4" s="62"/>
      <c r="F4" s="62"/>
      <c r="G4" s="62"/>
      <c r="H4" s="62"/>
      <c r="I4" s="62"/>
      <c r="J4" s="70"/>
    </row>
    <row r="5" spans="1:10" ht="11.25" customHeight="1" x14ac:dyDescent="0.35">
      <c r="A5" s="1"/>
      <c r="B5" s="1"/>
      <c r="C5" s="71"/>
      <c r="D5" s="72"/>
      <c r="E5" s="72"/>
      <c r="F5" s="72"/>
      <c r="G5" s="72"/>
      <c r="H5" s="72"/>
      <c r="I5" s="72"/>
      <c r="J5" s="73"/>
    </row>
    <row r="6" spans="1:10" ht="11.25" customHeight="1" x14ac:dyDescent="0.35">
      <c r="A6" s="1"/>
      <c r="B6" s="1"/>
      <c r="C6" s="1"/>
      <c r="D6" s="3"/>
      <c r="E6" s="3"/>
      <c r="F6" s="3"/>
      <c r="G6" s="4"/>
      <c r="H6" s="3"/>
      <c r="I6" s="3"/>
      <c r="J6" s="3"/>
    </row>
    <row r="7" spans="1:10" ht="11.25" customHeight="1" x14ac:dyDescent="0.35">
      <c r="A7" s="1"/>
      <c r="B7" s="5" t="s">
        <v>1</v>
      </c>
      <c r="C7" s="5" t="s">
        <v>2</v>
      </c>
      <c r="D7" s="5" t="s">
        <v>3</v>
      </c>
      <c r="E7" s="6" t="s">
        <v>339</v>
      </c>
      <c r="F7" s="7"/>
      <c r="G7" s="8" t="s">
        <v>5</v>
      </c>
      <c r="H7" s="9"/>
      <c r="I7" s="6"/>
      <c r="J7" s="10"/>
    </row>
    <row r="8" spans="1:10" ht="11.25" customHeight="1" x14ac:dyDescent="0.35">
      <c r="A8" s="1"/>
      <c r="B8" s="1" t="s">
        <v>6</v>
      </c>
      <c r="C8" s="1" t="s">
        <v>7</v>
      </c>
      <c r="D8" s="1" t="s">
        <v>8</v>
      </c>
      <c r="E8" s="3">
        <v>100000</v>
      </c>
      <c r="F8" s="3"/>
      <c r="G8" s="3">
        <f>E8/3</f>
        <v>33333.333333333336</v>
      </c>
      <c r="H8" s="3"/>
      <c r="I8" s="3"/>
      <c r="J8" s="3"/>
    </row>
    <row r="9" spans="1:10" ht="11.25" customHeight="1" x14ac:dyDescent="0.35">
      <c r="A9" s="1"/>
      <c r="B9" s="1" t="s">
        <v>6</v>
      </c>
      <c r="C9" s="1" t="s">
        <v>7</v>
      </c>
      <c r="D9" s="1" t="s">
        <v>9</v>
      </c>
      <c r="E9" s="3">
        <v>154000</v>
      </c>
      <c r="F9" s="3"/>
      <c r="G9" s="3"/>
      <c r="H9" s="3"/>
      <c r="I9" s="3"/>
      <c r="J9" s="3"/>
    </row>
    <row r="10" spans="1:10" ht="11.25" customHeight="1" x14ac:dyDescent="0.35">
      <c r="A10" s="1"/>
      <c r="B10" s="1" t="s">
        <v>10</v>
      </c>
      <c r="C10" s="1" t="s">
        <v>7</v>
      </c>
      <c r="D10" s="1" t="s">
        <v>11</v>
      </c>
      <c r="E10" s="3">
        <v>94000</v>
      </c>
      <c r="F10" s="3"/>
      <c r="G10" s="3"/>
      <c r="H10" s="3"/>
      <c r="I10" s="3"/>
      <c r="J10" s="3"/>
    </row>
    <row r="11" spans="1:10" ht="12" customHeight="1" x14ac:dyDescent="0.35">
      <c r="A11" s="1"/>
      <c r="B11" s="11" t="s">
        <v>12</v>
      </c>
      <c r="C11" s="11" t="s">
        <v>7</v>
      </c>
      <c r="D11" s="11" t="s">
        <v>13</v>
      </c>
      <c r="E11" s="12">
        <v>2000</v>
      </c>
      <c r="F11" s="12"/>
      <c r="G11" s="13"/>
      <c r="H11" s="12"/>
      <c r="I11" s="12"/>
      <c r="J11" s="3"/>
    </row>
    <row r="12" spans="1:10" ht="11.25" customHeight="1" x14ac:dyDescent="0.35">
      <c r="A12" s="1"/>
      <c r="B12" s="1"/>
      <c r="C12" s="14"/>
      <c r="D12" s="14" t="s">
        <v>14</v>
      </c>
      <c r="E12" s="10">
        <f>SUM(E8:E11)</f>
        <v>350000</v>
      </c>
      <c r="F12" s="10"/>
      <c r="G12" s="3"/>
      <c r="H12" s="3"/>
      <c r="I12" s="3"/>
      <c r="J12" s="3"/>
    </row>
    <row r="13" spans="1:10" ht="11.25" customHeight="1" x14ac:dyDescent="0.35">
      <c r="A13" s="1"/>
      <c r="B13" s="1"/>
      <c r="C13" s="1"/>
      <c r="D13" s="3"/>
      <c r="E13" s="3"/>
      <c r="F13" s="3"/>
      <c r="G13" s="4"/>
      <c r="H13" s="3"/>
      <c r="I13" s="3"/>
      <c r="J13" s="3"/>
    </row>
    <row r="14" spans="1:10" ht="11.25" customHeight="1" x14ac:dyDescent="0.35">
      <c r="A14" s="14"/>
      <c r="B14" s="14"/>
      <c r="C14" s="5" t="s">
        <v>15</v>
      </c>
      <c r="D14" s="6" t="s">
        <v>16</v>
      </c>
      <c r="E14" s="6" t="s">
        <v>17</v>
      </c>
      <c r="F14" s="6"/>
      <c r="G14" s="6" t="s">
        <v>18</v>
      </c>
      <c r="H14" s="6" t="s">
        <v>19</v>
      </c>
      <c r="I14" s="6" t="s">
        <v>20</v>
      </c>
      <c r="J14" s="6" t="s">
        <v>21</v>
      </c>
    </row>
    <row r="15" spans="1:10" ht="11.25" customHeight="1" x14ac:dyDescent="0.35">
      <c r="A15" s="63" t="s">
        <v>22</v>
      </c>
      <c r="B15" s="64"/>
      <c r="C15" s="15"/>
      <c r="D15" s="16"/>
      <c r="E15" s="16"/>
      <c r="F15" s="16"/>
      <c r="G15" s="16"/>
      <c r="H15" s="16"/>
      <c r="I15" s="16"/>
      <c r="J15" s="16"/>
    </row>
    <row r="16" spans="1:10" ht="11.25" customHeight="1" x14ac:dyDescent="0.35">
      <c r="A16" s="17" t="s">
        <v>23</v>
      </c>
      <c r="B16" s="18"/>
      <c r="C16" s="1"/>
      <c r="D16" s="3"/>
      <c r="E16" s="3"/>
      <c r="F16" s="3"/>
      <c r="G16" s="3"/>
      <c r="H16" s="3"/>
      <c r="I16" s="3"/>
      <c r="J16" s="3"/>
    </row>
    <row r="17" spans="1:11" ht="11.25" customHeight="1" x14ac:dyDescent="0.35">
      <c r="A17" s="1"/>
      <c r="B17" s="1" t="s">
        <v>24</v>
      </c>
      <c r="C17" s="1">
        <f>40*10</f>
        <v>400</v>
      </c>
      <c r="D17" s="3">
        <v>16</v>
      </c>
      <c r="E17" s="3">
        <f t="shared" ref="E17:E21" si="0">C17*D17</f>
        <v>6400</v>
      </c>
      <c r="F17" s="3"/>
      <c r="G17" s="3">
        <f t="shared" ref="G17:G21" si="1">E17</f>
        <v>6400</v>
      </c>
      <c r="H17" s="3"/>
      <c r="I17" s="3"/>
      <c r="J17" s="3">
        <f t="shared" ref="J17:J21" si="2">SUM(G17:I17)</f>
        <v>6400</v>
      </c>
      <c r="K17" s="3"/>
    </row>
    <row r="18" spans="1:11" ht="11.25" customHeight="1" x14ac:dyDescent="0.35">
      <c r="A18" s="1"/>
      <c r="B18" s="1" t="s">
        <v>25</v>
      </c>
      <c r="C18" s="1">
        <f>40*9</f>
        <v>360</v>
      </c>
      <c r="D18" s="3">
        <v>16</v>
      </c>
      <c r="E18" s="3">
        <f t="shared" si="0"/>
        <v>5760</v>
      </c>
      <c r="F18" s="3"/>
      <c r="G18" s="3">
        <f t="shared" si="1"/>
        <v>5760</v>
      </c>
      <c r="H18" s="3"/>
      <c r="I18" s="3"/>
      <c r="J18" s="3">
        <f t="shared" si="2"/>
        <v>5760</v>
      </c>
      <c r="K18" s="3"/>
    </row>
    <row r="19" spans="1:11" ht="11.25" customHeight="1" x14ac:dyDescent="0.35">
      <c r="A19" s="1"/>
      <c r="B19" s="1" t="s">
        <v>26</v>
      </c>
      <c r="C19" s="1">
        <f>40*7</f>
        <v>280</v>
      </c>
      <c r="D19" s="3">
        <v>16</v>
      </c>
      <c r="E19" s="3">
        <f t="shared" si="0"/>
        <v>4480</v>
      </c>
      <c r="F19" s="3"/>
      <c r="G19" s="3">
        <f t="shared" si="1"/>
        <v>4480</v>
      </c>
      <c r="H19" s="3"/>
      <c r="I19" s="3"/>
      <c r="J19" s="3">
        <f t="shared" si="2"/>
        <v>4480</v>
      </c>
      <c r="K19" s="3"/>
    </row>
    <row r="20" spans="1:11" ht="11.25" customHeight="1" x14ac:dyDescent="0.35">
      <c r="A20" s="1"/>
      <c r="B20" s="1" t="s">
        <v>340</v>
      </c>
      <c r="C20" s="1">
        <f>40*19</f>
        <v>760</v>
      </c>
      <c r="D20" s="3">
        <v>16</v>
      </c>
      <c r="E20" s="3">
        <f t="shared" si="0"/>
        <v>12160</v>
      </c>
      <c r="F20" s="3"/>
      <c r="G20" s="3">
        <f t="shared" si="1"/>
        <v>12160</v>
      </c>
      <c r="H20" s="3"/>
      <c r="I20" s="3"/>
      <c r="J20" s="3">
        <f t="shared" si="2"/>
        <v>12160</v>
      </c>
      <c r="K20" s="3"/>
    </row>
    <row r="21" spans="1:11" ht="11.25" customHeight="1" x14ac:dyDescent="0.35">
      <c r="A21" s="1"/>
      <c r="B21" s="11" t="s">
        <v>28</v>
      </c>
      <c r="C21" s="11">
        <f>40*4</f>
        <v>160</v>
      </c>
      <c r="D21" s="12">
        <v>16</v>
      </c>
      <c r="E21" s="12">
        <f t="shared" si="0"/>
        <v>2560</v>
      </c>
      <c r="F21" s="12"/>
      <c r="G21" s="12">
        <f t="shared" si="1"/>
        <v>2560</v>
      </c>
      <c r="H21" s="12"/>
      <c r="I21" s="12"/>
      <c r="J21" s="12">
        <f t="shared" si="2"/>
        <v>2560</v>
      </c>
      <c r="K21" s="12"/>
    </row>
    <row r="22" spans="1:11" ht="11.25" customHeight="1" x14ac:dyDescent="0.35">
      <c r="A22" s="1"/>
      <c r="B22" s="19" t="s">
        <v>29</v>
      </c>
      <c r="C22" s="1"/>
      <c r="D22" s="3"/>
      <c r="E22" s="3">
        <f>SUM(E17:E21)</f>
        <v>31360</v>
      </c>
      <c r="F22" s="3"/>
      <c r="G22" s="3">
        <f t="shared" ref="G22:J22" si="3">SUM(G17:G21)</f>
        <v>31360</v>
      </c>
      <c r="H22" s="3">
        <f t="shared" si="3"/>
        <v>0</v>
      </c>
      <c r="I22" s="3">
        <f t="shared" si="3"/>
        <v>0</v>
      </c>
      <c r="J22" s="3">
        <f t="shared" si="3"/>
        <v>31360</v>
      </c>
      <c r="K22" s="3">
        <f>SUM(G22:I22)</f>
        <v>31360</v>
      </c>
    </row>
    <row r="23" spans="1:11" ht="11.25" customHeight="1" x14ac:dyDescent="0.35">
      <c r="A23" s="1"/>
      <c r="B23" s="1"/>
      <c r="C23" s="1"/>
      <c r="D23" s="3"/>
      <c r="E23" s="3"/>
      <c r="F23" s="3"/>
      <c r="G23" s="3"/>
      <c r="H23" s="3"/>
      <c r="I23" s="3"/>
      <c r="J23" s="3"/>
      <c r="K23" s="3"/>
    </row>
    <row r="24" spans="1:11" ht="11.25" customHeight="1" x14ac:dyDescent="0.35">
      <c r="A24" s="17" t="s">
        <v>30</v>
      </c>
      <c r="B24" s="1"/>
      <c r="C24" s="1"/>
      <c r="D24" s="3"/>
      <c r="E24" s="3"/>
      <c r="F24" s="3"/>
      <c r="G24" s="3"/>
      <c r="H24" s="3"/>
      <c r="I24" s="3"/>
      <c r="J24" s="3"/>
      <c r="K24" s="3"/>
    </row>
    <row r="25" spans="1:11" ht="11.25" customHeight="1" x14ac:dyDescent="0.35">
      <c r="A25" s="17"/>
      <c r="B25" s="1" t="s">
        <v>31</v>
      </c>
      <c r="C25" s="1">
        <f>40*19</f>
        <v>760</v>
      </c>
      <c r="D25" s="3">
        <v>16</v>
      </c>
      <c r="E25" s="3">
        <f t="shared" ref="E25:E26" si="4">C25*D25</f>
        <v>12160</v>
      </c>
      <c r="F25" s="3"/>
      <c r="G25" s="3">
        <f t="shared" ref="G25:G26" si="5">E25</f>
        <v>12160</v>
      </c>
      <c r="H25" s="3"/>
      <c r="I25" s="3"/>
      <c r="J25" s="3">
        <f t="shared" ref="J25:J26" si="6">SUM(G25:I25)</f>
        <v>12160</v>
      </c>
      <c r="K25" s="3"/>
    </row>
    <row r="26" spans="1:11" ht="12" customHeight="1" x14ac:dyDescent="0.35">
      <c r="A26" s="1"/>
      <c r="B26" s="11" t="s">
        <v>32</v>
      </c>
      <c r="C26" s="11">
        <v>0</v>
      </c>
      <c r="D26" s="12">
        <v>16</v>
      </c>
      <c r="E26" s="12">
        <f t="shared" si="4"/>
        <v>0</v>
      </c>
      <c r="F26" s="12"/>
      <c r="G26" s="12">
        <f t="shared" si="5"/>
        <v>0</v>
      </c>
      <c r="H26" s="12"/>
      <c r="I26" s="12"/>
      <c r="J26" s="12">
        <f t="shared" si="6"/>
        <v>0</v>
      </c>
      <c r="K26" s="12"/>
    </row>
    <row r="27" spans="1:11" ht="11.25" customHeight="1" x14ac:dyDescent="0.35">
      <c r="A27" s="1"/>
      <c r="B27" s="19" t="s">
        <v>29</v>
      </c>
      <c r="C27" s="1"/>
      <c r="D27" s="3"/>
      <c r="E27" s="3">
        <f>SUM(E25:E26)</f>
        <v>12160</v>
      </c>
      <c r="F27" s="3"/>
      <c r="G27" s="3">
        <f t="shared" ref="G27:J27" si="7">SUM(G25:G26)</f>
        <v>12160</v>
      </c>
      <c r="H27" s="3">
        <f t="shared" si="7"/>
        <v>0</v>
      </c>
      <c r="I27" s="3">
        <f t="shared" si="7"/>
        <v>0</v>
      </c>
      <c r="J27" s="3">
        <f t="shared" si="7"/>
        <v>12160</v>
      </c>
      <c r="K27" s="3">
        <f>SUM(G27:I27)</f>
        <v>12160</v>
      </c>
    </row>
    <row r="28" spans="1:11" ht="11.25" customHeight="1" x14ac:dyDescent="0.35">
      <c r="A28" s="1"/>
      <c r="B28" s="19"/>
      <c r="C28" s="1"/>
      <c r="D28" s="3"/>
      <c r="E28" s="3"/>
      <c r="F28" s="3"/>
      <c r="G28" s="3"/>
      <c r="H28" s="3"/>
      <c r="I28" s="3"/>
      <c r="J28" s="3"/>
      <c r="K28" s="3"/>
    </row>
    <row r="29" spans="1:11" ht="11.25" customHeight="1" x14ac:dyDescent="0.35">
      <c r="A29" s="61" t="s">
        <v>33</v>
      </c>
      <c r="B29" s="62"/>
      <c r="C29" s="1"/>
      <c r="D29" s="3"/>
      <c r="E29" s="3"/>
      <c r="F29" s="3"/>
      <c r="G29" s="3"/>
      <c r="H29" s="3"/>
      <c r="I29" s="3"/>
      <c r="J29" s="3"/>
      <c r="K29" s="3"/>
    </row>
    <row r="30" spans="1:11" ht="11.25" customHeight="1" x14ac:dyDescent="0.35">
      <c r="A30" s="1"/>
      <c r="B30" s="1" t="s">
        <v>34</v>
      </c>
      <c r="C30" s="1"/>
      <c r="D30" s="3"/>
      <c r="E30" s="3">
        <v>5000</v>
      </c>
      <c r="F30" s="3"/>
      <c r="G30" s="3">
        <f t="shared" ref="G30:G31" si="8">E30-H30</f>
        <v>4000</v>
      </c>
      <c r="H30" s="3">
        <v>1000</v>
      </c>
      <c r="I30" s="3"/>
      <c r="J30" s="3">
        <f t="shared" ref="J30:J35" si="9">SUM(G30:I30)</f>
        <v>5000</v>
      </c>
      <c r="K30" s="3"/>
    </row>
    <row r="31" spans="1:11" ht="11.25" customHeight="1" x14ac:dyDescent="0.35">
      <c r="A31" s="1"/>
      <c r="B31" s="1" t="s">
        <v>35</v>
      </c>
      <c r="C31" s="1"/>
      <c r="D31" s="3"/>
      <c r="E31" s="3">
        <v>2000</v>
      </c>
      <c r="F31" s="3"/>
      <c r="G31" s="3">
        <f t="shared" si="8"/>
        <v>1400</v>
      </c>
      <c r="H31" s="3">
        <v>600</v>
      </c>
      <c r="I31" s="3"/>
      <c r="J31" s="3">
        <f t="shared" si="9"/>
        <v>2000</v>
      </c>
      <c r="K31" s="3"/>
    </row>
    <row r="32" spans="1:11" ht="11.25" customHeight="1" x14ac:dyDescent="0.35">
      <c r="A32" s="1"/>
      <c r="B32" s="1" t="s">
        <v>36</v>
      </c>
      <c r="C32" s="1"/>
      <c r="D32" s="3"/>
      <c r="E32" s="20">
        <v>300</v>
      </c>
      <c r="F32" s="3"/>
      <c r="G32" s="3">
        <v>300</v>
      </c>
      <c r="H32" s="3"/>
      <c r="I32" s="3"/>
      <c r="J32" s="3">
        <f t="shared" si="9"/>
        <v>300</v>
      </c>
      <c r="K32" s="3"/>
    </row>
    <row r="33" spans="1:11" ht="11.25" customHeight="1" x14ac:dyDescent="0.35">
      <c r="A33" s="1"/>
      <c r="B33" s="1" t="s">
        <v>37</v>
      </c>
      <c r="C33" s="1"/>
      <c r="D33" s="3"/>
      <c r="E33" s="3">
        <v>2000</v>
      </c>
      <c r="F33" s="3"/>
      <c r="G33" s="3">
        <v>2000</v>
      </c>
      <c r="H33" s="3"/>
      <c r="I33" s="3"/>
      <c r="J33" s="3">
        <f t="shared" si="9"/>
        <v>2000</v>
      </c>
      <c r="K33" s="3"/>
    </row>
    <row r="34" spans="1:11" ht="11.25" customHeight="1" x14ac:dyDescent="0.35">
      <c r="A34" s="1"/>
      <c r="B34" s="1" t="s">
        <v>38</v>
      </c>
      <c r="C34" s="1"/>
      <c r="D34" s="3"/>
      <c r="E34" s="3">
        <v>500</v>
      </c>
      <c r="F34" s="3"/>
      <c r="G34" s="3">
        <f t="shared" ref="G34:G35" si="10">E34</f>
        <v>500</v>
      </c>
      <c r="H34" s="3"/>
      <c r="I34" s="3"/>
      <c r="J34" s="3">
        <f t="shared" si="9"/>
        <v>500</v>
      </c>
      <c r="K34" s="3"/>
    </row>
    <row r="35" spans="1:11" ht="12" customHeight="1" x14ac:dyDescent="0.35">
      <c r="A35" s="1"/>
      <c r="B35" s="11" t="s">
        <v>39</v>
      </c>
      <c r="C35" s="11"/>
      <c r="D35" s="12"/>
      <c r="E35" s="12">
        <v>800</v>
      </c>
      <c r="F35" s="12"/>
      <c r="G35" s="12">
        <f t="shared" si="10"/>
        <v>800</v>
      </c>
      <c r="H35" s="12"/>
      <c r="I35" s="12"/>
      <c r="J35" s="12">
        <f t="shared" si="9"/>
        <v>800</v>
      </c>
      <c r="K35" s="12"/>
    </row>
    <row r="36" spans="1:11" ht="11.25" customHeight="1" x14ac:dyDescent="0.35">
      <c r="A36" s="1"/>
      <c r="B36" s="19" t="s">
        <v>29</v>
      </c>
      <c r="C36" s="1"/>
      <c r="D36" s="3"/>
      <c r="E36" s="3">
        <f>SUM(E30:E35)</f>
        <v>10600</v>
      </c>
      <c r="F36" s="3"/>
      <c r="G36" s="3">
        <f t="shared" ref="G36:J36" si="11">SUM(G30:G35)</f>
        <v>9000</v>
      </c>
      <c r="H36" s="3">
        <f t="shared" si="11"/>
        <v>1600</v>
      </c>
      <c r="I36" s="3">
        <f t="shared" si="11"/>
        <v>0</v>
      </c>
      <c r="J36" s="3">
        <f t="shared" si="11"/>
        <v>10600</v>
      </c>
      <c r="K36" s="3">
        <f>SUM(G36:I36)</f>
        <v>10600</v>
      </c>
    </row>
    <row r="37" spans="1:11" ht="11.25" customHeight="1" x14ac:dyDescent="0.35">
      <c r="A37" s="1"/>
      <c r="B37" s="1"/>
      <c r="C37" s="1"/>
      <c r="D37" s="3"/>
      <c r="E37" s="3"/>
      <c r="F37" s="3"/>
      <c r="G37" s="3"/>
      <c r="H37" s="3"/>
      <c r="I37" s="3"/>
      <c r="J37" s="3"/>
      <c r="K37" s="3"/>
    </row>
    <row r="38" spans="1:11" ht="11.25" customHeight="1" x14ac:dyDescent="0.35">
      <c r="A38" s="61" t="s">
        <v>40</v>
      </c>
      <c r="B38" s="62"/>
      <c r="C38" s="1"/>
      <c r="D38" s="3"/>
      <c r="E38" s="3"/>
      <c r="F38" s="3"/>
      <c r="G38" s="4"/>
      <c r="H38" s="3"/>
      <c r="I38" s="3"/>
      <c r="J38" s="3"/>
      <c r="K38" s="3"/>
    </row>
    <row r="39" spans="1:11" ht="11.25" customHeight="1" x14ac:dyDescent="0.35">
      <c r="A39" s="1"/>
      <c r="B39" s="1" t="s">
        <v>41</v>
      </c>
      <c r="C39" s="1"/>
      <c r="D39" s="3"/>
      <c r="E39" s="3">
        <v>500</v>
      </c>
      <c r="F39" s="3"/>
      <c r="G39" s="4">
        <f t="shared" ref="G39:G41" si="12">E39</f>
        <v>500</v>
      </c>
      <c r="H39" s="3"/>
      <c r="I39" s="3"/>
      <c r="J39" s="3">
        <f t="shared" ref="J39:J41" si="13">SUM(G39:I39)</f>
        <v>500</v>
      </c>
      <c r="K39" s="3"/>
    </row>
    <row r="40" spans="1:11" ht="11.25" customHeight="1" x14ac:dyDescent="0.35">
      <c r="A40" s="1"/>
      <c r="B40" s="1" t="s">
        <v>42</v>
      </c>
      <c r="C40" s="1"/>
      <c r="D40" s="3"/>
      <c r="E40" s="3">
        <v>500</v>
      </c>
      <c r="F40" s="3"/>
      <c r="G40" s="3">
        <f t="shared" si="12"/>
        <v>500</v>
      </c>
      <c r="H40" s="3"/>
      <c r="I40" s="3"/>
      <c r="J40" s="3">
        <f t="shared" si="13"/>
        <v>500</v>
      </c>
      <c r="K40" s="3"/>
    </row>
    <row r="41" spans="1:11" ht="12" customHeight="1" x14ac:dyDescent="0.35">
      <c r="A41" s="1"/>
      <c r="B41" s="11" t="s">
        <v>43</v>
      </c>
      <c r="C41" s="11"/>
      <c r="D41" s="12"/>
      <c r="E41" s="12">
        <v>500</v>
      </c>
      <c r="F41" s="12"/>
      <c r="G41" s="12">
        <f t="shared" si="12"/>
        <v>500</v>
      </c>
      <c r="H41" s="12"/>
      <c r="I41" s="12"/>
      <c r="J41" s="12">
        <f t="shared" si="13"/>
        <v>500</v>
      </c>
      <c r="K41" s="12"/>
    </row>
    <row r="42" spans="1:11" ht="11.25" customHeight="1" x14ac:dyDescent="0.35">
      <c r="A42" s="1"/>
      <c r="B42" s="19" t="s">
        <v>44</v>
      </c>
      <c r="C42" s="1"/>
      <c r="D42" s="3"/>
      <c r="E42" s="3">
        <f>SUM(E39:E41)</f>
        <v>1500</v>
      </c>
      <c r="F42" s="3"/>
      <c r="G42" s="3">
        <f t="shared" ref="G42:J42" si="14">SUM(G39:G41)</f>
        <v>1500</v>
      </c>
      <c r="H42" s="3">
        <f t="shared" si="14"/>
        <v>0</v>
      </c>
      <c r="I42" s="3">
        <f t="shared" si="14"/>
        <v>0</v>
      </c>
      <c r="J42" s="3">
        <f t="shared" si="14"/>
        <v>1500</v>
      </c>
      <c r="K42" s="3">
        <f>SUM(G42:I42)</f>
        <v>1500</v>
      </c>
    </row>
    <row r="43" spans="1:11" ht="11.25" customHeight="1" x14ac:dyDescent="0.35">
      <c r="A43" s="1"/>
      <c r="B43" s="1"/>
      <c r="C43" s="1"/>
      <c r="D43" s="3"/>
      <c r="E43" s="3"/>
      <c r="F43" s="3"/>
      <c r="G43" s="3"/>
      <c r="H43" s="3"/>
      <c r="I43" s="3"/>
      <c r="J43" s="3"/>
      <c r="K43" s="3"/>
    </row>
    <row r="44" spans="1:11" ht="11.25" customHeight="1" x14ac:dyDescent="0.35">
      <c r="A44" s="61" t="s">
        <v>45</v>
      </c>
      <c r="B44" s="62"/>
      <c r="C44" s="1"/>
      <c r="D44" s="3"/>
      <c r="E44" s="3"/>
      <c r="F44" s="3"/>
      <c r="G44" s="3"/>
      <c r="H44" s="3"/>
      <c r="I44" s="3"/>
      <c r="J44" s="3"/>
      <c r="K44" s="3"/>
    </row>
    <row r="45" spans="1:11" ht="11.25" customHeight="1" x14ac:dyDescent="0.35">
      <c r="A45" s="1"/>
      <c r="B45" s="1" t="s">
        <v>46</v>
      </c>
      <c r="C45" s="1"/>
      <c r="D45" s="3"/>
      <c r="E45" s="3">
        <v>0</v>
      </c>
      <c r="F45" s="3"/>
      <c r="G45" s="3">
        <f t="shared" ref="G45:G47" si="15">E45</f>
        <v>0</v>
      </c>
      <c r="H45" s="3"/>
      <c r="I45" s="3"/>
      <c r="J45" s="3">
        <f t="shared" ref="J45:J47" si="16">SUM(G45:I45)</f>
        <v>0</v>
      </c>
      <c r="K45" s="3"/>
    </row>
    <row r="46" spans="1:11" ht="11.25" customHeight="1" x14ac:dyDescent="0.35">
      <c r="A46" s="1"/>
      <c r="B46" s="1" t="s">
        <v>42</v>
      </c>
      <c r="C46" s="1"/>
      <c r="D46" s="3"/>
      <c r="E46" s="3">
        <v>0</v>
      </c>
      <c r="F46" s="3"/>
      <c r="G46" s="3">
        <f t="shared" si="15"/>
        <v>0</v>
      </c>
      <c r="H46" s="3"/>
      <c r="I46" s="3"/>
      <c r="J46" s="3">
        <f t="shared" si="16"/>
        <v>0</v>
      </c>
      <c r="K46" s="3"/>
    </row>
    <row r="47" spans="1:11" ht="12" customHeight="1" x14ac:dyDescent="0.35">
      <c r="A47" s="1"/>
      <c r="B47" s="11" t="s">
        <v>47</v>
      </c>
      <c r="C47" s="11"/>
      <c r="D47" s="12"/>
      <c r="E47" s="12">
        <v>0</v>
      </c>
      <c r="F47" s="12"/>
      <c r="G47" s="12">
        <f t="shared" si="15"/>
        <v>0</v>
      </c>
      <c r="H47" s="12"/>
      <c r="I47" s="12"/>
      <c r="J47" s="12">
        <f t="shared" si="16"/>
        <v>0</v>
      </c>
      <c r="K47" s="12"/>
    </row>
    <row r="48" spans="1:11" ht="11.25" customHeight="1" x14ac:dyDescent="0.35">
      <c r="A48" s="1"/>
      <c r="B48" s="19" t="s">
        <v>29</v>
      </c>
      <c r="C48" s="1"/>
      <c r="D48" s="3"/>
      <c r="E48" s="3">
        <f>SUM(E45:E47)</f>
        <v>0</v>
      </c>
      <c r="F48" s="3"/>
      <c r="G48" s="3">
        <f t="shared" ref="G48:J48" si="17">SUM(G45:G47)</f>
        <v>0</v>
      </c>
      <c r="H48" s="3">
        <f t="shared" si="17"/>
        <v>0</v>
      </c>
      <c r="I48" s="3">
        <f t="shared" si="17"/>
        <v>0</v>
      </c>
      <c r="J48" s="3">
        <f t="shared" si="17"/>
        <v>0</v>
      </c>
      <c r="K48" s="3">
        <f>SUM(G48:I48)</f>
        <v>0</v>
      </c>
    </row>
    <row r="50" spans="1:11" ht="11.25" customHeight="1" x14ac:dyDescent="0.35">
      <c r="A50" s="17" t="s">
        <v>48</v>
      </c>
      <c r="B50" s="1"/>
      <c r="C50" s="1"/>
      <c r="D50" s="3"/>
      <c r="E50" s="3"/>
      <c r="F50" s="3"/>
      <c r="G50" s="3"/>
      <c r="H50" s="3"/>
      <c r="I50" s="3"/>
      <c r="J50" s="3"/>
      <c r="K50" s="3"/>
    </row>
    <row r="51" spans="1:11" ht="12" customHeight="1" x14ac:dyDescent="0.35">
      <c r="A51" s="17"/>
      <c r="B51" s="11" t="s">
        <v>48</v>
      </c>
      <c r="C51" s="11"/>
      <c r="D51" s="12"/>
      <c r="E51" s="12">
        <f>G8-(G22+G27+G36+G42+G48+G129+G135+G141+G145+G158+G83)</f>
        <v>-93642.666666666657</v>
      </c>
      <c r="F51" s="12"/>
      <c r="G51" s="12">
        <f>E51</f>
        <v>-93642.666666666657</v>
      </c>
      <c r="H51" s="12"/>
      <c r="I51" s="12"/>
      <c r="J51" s="12">
        <f>SUM(G51:I51)</f>
        <v>-93642.666666666657</v>
      </c>
      <c r="K51" s="12"/>
    </row>
    <row r="52" spans="1:11" ht="11.25" customHeight="1" x14ac:dyDescent="0.35">
      <c r="A52" s="1"/>
      <c r="B52" s="19" t="s">
        <v>44</v>
      </c>
      <c r="C52" s="1"/>
      <c r="D52" s="3"/>
      <c r="E52" s="3">
        <f>G9-(G49+G159+G23+G43+G28+G37+G130+G136+G142+G146)</f>
        <v>0</v>
      </c>
      <c r="F52" s="3"/>
      <c r="G52" s="3">
        <f t="shared" ref="G52:J52" si="18">SUM(G51)</f>
        <v>-93642.666666666657</v>
      </c>
      <c r="H52" s="3">
        <f t="shared" si="18"/>
        <v>0</v>
      </c>
      <c r="I52" s="3">
        <f t="shared" si="18"/>
        <v>0</v>
      </c>
      <c r="J52" s="3">
        <f t="shared" si="18"/>
        <v>-93642.666666666657</v>
      </c>
      <c r="K52" s="3">
        <f>SUM(G52:I52)</f>
        <v>-93642.666666666657</v>
      </c>
    </row>
    <row r="53" spans="1:11" ht="11.25" customHeight="1" x14ac:dyDescent="0.35">
      <c r="A53" s="1"/>
      <c r="B53" s="1"/>
      <c r="C53" s="1"/>
      <c r="D53" s="3"/>
      <c r="E53" s="3"/>
      <c r="F53" s="3"/>
      <c r="G53" s="3"/>
      <c r="H53" s="3"/>
      <c r="I53" s="3"/>
      <c r="J53" s="3"/>
      <c r="K53" s="3"/>
    </row>
    <row r="54" spans="1:11" ht="11.25" customHeight="1" x14ac:dyDescent="0.35">
      <c r="A54" s="1"/>
      <c r="B54" s="21" t="s">
        <v>49</v>
      </c>
      <c r="C54" s="22"/>
      <c r="D54" s="23"/>
      <c r="E54" s="24">
        <f>SUM(G22+G27+G36+G42+G48+E52)</f>
        <v>54020</v>
      </c>
      <c r="F54" s="24"/>
      <c r="G54" s="24">
        <f t="shared" ref="G54:J54" si="19">SUM(G22+G27+G36+G42+G48+G52)</f>
        <v>-39622.666666666657</v>
      </c>
      <c r="H54" s="24">
        <f t="shared" si="19"/>
        <v>1600</v>
      </c>
      <c r="I54" s="24">
        <f t="shared" si="19"/>
        <v>0</v>
      </c>
      <c r="J54" s="24">
        <f t="shared" si="19"/>
        <v>-38022.666666666657</v>
      </c>
      <c r="K54" s="25">
        <f>SUM(G54:I54)</f>
        <v>-38022.666666666657</v>
      </c>
    </row>
    <row r="55" spans="1:11" ht="11.25" customHeight="1" x14ac:dyDescent="0.35">
      <c r="A55" s="1"/>
      <c r="B55" s="1"/>
      <c r="C55" s="1"/>
      <c r="D55" s="3"/>
      <c r="E55" s="3"/>
      <c r="F55" s="3"/>
      <c r="G55" s="3"/>
      <c r="H55" s="3"/>
      <c r="I55" s="3"/>
      <c r="J55" s="3"/>
      <c r="K55" s="3"/>
    </row>
    <row r="56" spans="1:11" ht="11.25" customHeight="1" x14ac:dyDescent="0.35">
      <c r="A56" s="1"/>
      <c r="B56" s="1"/>
      <c r="C56" s="1"/>
      <c r="D56" s="3"/>
      <c r="E56" s="3"/>
      <c r="F56" s="3"/>
      <c r="G56" s="4"/>
      <c r="H56" s="3"/>
      <c r="I56" s="3"/>
      <c r="J56" s="3"/>
      <c r="K56" s="3"/>
    </row>
    <row r="57" spans="1:11" ht="11.25" customHeight="1" x14ac:dyDescent="0.35">
      <c r="A57" s="63" t="s">
        <v>50</v>
      </c>
      <c r="B57" s="64"/>
      <c r="C57" s="15"/>
      <c r="D57" s="16"/>
      <c r="E57" s="16"/>
      <c r="F57" s="16"/>
      <c r="G57" s="16"/>
      <c r="H57" s="16"/>
      <c r="I57" s="16"/>
      <c r="J57" s="16"/>
      <c r="K57" s="16"/>
    </row>
    <row r="58" spans="1:11" ht="11.25" customHeight="1" x14ac:dyDescent="0.35">
      <c r="A58" s="61" t="s">
        <v>51</v>
      </c>
      <c r="B58" s="62"/>
      <c r="C58" s="1"/>
      <c r="D58" s="3"/>
      <c r="E58" s="3"/>
      <c r="F58" s="3"/>
      <c r="G58" s="3"/>
      <c r="H58" s="3"/>
      <c r="I58" s="3"/>
      <c r="J58" s="3"/>
      <c r="K58" s="3"/>
    </row>
    <row r="59" spans="1:11" ht="11.25" customHeight="1" x14ac:dyDescent="0.35">
      <c r="A59" s="1"/>
      <c r="B59" s="1" t="s">
        <v>52</v>
      </c>
      <c r="C59" s="1"/>
      <c r="D59" s="3"/>
      <c r="E59" s="20">
        <v>2000</v>
      </c>
      <c r="F59" s="3"/>
      <c r="G59" s="3">
        <f t="shared" ref="G59:G67" si="20">E59</f>
        <v>2000</v>
      </c>
      <c r="H59" s="3"/>
      <c r="I59" s="3"/>
      <c r="J59" s="3">
        <f t="shared" ref="J59:J67" si="21">SUM(G59:I59)</f>
        <v>2000</v>
      </c>
      <c r="K59" s="3"/>
    </row>
    <row r="60" spans="1:11" ht="11.25" customHeight="1" x14ac:dyDescent="0.35">
      <c r="A60" s="1"/>
      <c r="B60" s="1" t="s">
        <v>53</v>
      </c>
      <c r="C60" s="1"/>
      <c r="D60" s="3"/>
      <c r="E60" s="20">
        <v>2000</v>
      </c>
      <c r="F60" s="3"/>
      <c r="G60" s="3">
        <f t="shared" si="20"/>
        <v>2000</v>
      </c>
      <c r="H60" s="3"/>
      <c r="I60" s="3"/>
      <c r="J60" s="3">
        <f t="shared" si="21"/>
        <v>2000</v>
      </c>
      <c r="K60" s="3"/>
    </row>
    <row r="61" spans="1:11" ht="11.25" customHeight="1" x14ac:dyDescent="0.35">
      <c r="A61" s="1"/>
      <c r="B61" s="1" t="s">
        <v>54</v>
      </c>
      <c r="C61" s="1"/>
      <c r="D61" s="3"/>
      <c r="E61" s="3">
        <v>1000</v>
      </c>
      <c r="F61" s="3"/>
      <c r="G61" s="3">
        <f t="shared" si="20"/>
        <v>1000</v>
      </c>
      <c r="H61" s="3"/>
      <c r="I61" s="3"/>
      <c r="J61" s="3">
        <f t="shared" si="21"/>
        <v>1000</v>
      </c>
      <c r="K61" s="3"/>
    </row>
    <row r="62" spans="1:11" ht="11.25" customHeight="1" x14ac:dyDescent="0.35">
      <c r="A62" s="1"/>
      <c r="B62" s="1" t="s">
        <v>55</v>
      </c>
      <c r="C62" s="1"/>
      <c r="D62" s="3"/>
      <c r="E62" s="3">
        <v>2000</v>
      </c>
      <c r="F62" s="3"/>
      <c r="G62" s="3">
        <f t="shared" si="20"/>
        <v>2000</v>
      </c>
      <c r="H62" s="3"/>
      <c r="I62" s="3"/>
      <c r="J62" s="3">
        <f t="shared" si="21"/>
        <v>2000</v>
      </c>
      <c r="K62" s="3"/>
    </row>
    <row r="63" spans="1:11" ht="11.25" customHeight="1" x14ac:dyDescent="0.35">
      <c r="A63" s="1"/>
      <c r="B63" s="1" t="s">
        <v>56</v>
      </c>
      <c r="C63" s="1"/>
      <c r="D63" s="3"/>
      <c r="E63" s="3">
        <v>1000</v>
      </c>
      <c r="F63" s="3"/>
      <c r="G63" s="3">
        <f t="shared" si="20"/>
        <v>1000</v>
      </c>
      <c r="H63" s="3"/>
      <c r="I63" s="3"/>
      <c r="J63" s="3">
        <f t="shared" si="21"/>
        <v>1000</v>
      </c>
      <c r="K63" s="3"/>
    </row>
    <row r="64" spans="1:11" ht="11.25" customHeight="1" x14ac:dyDescent="0.35">
      <c r="A64" s="1"/>
      <c r="B64" s="1" t="s">
        <v>57</v>
      </c>
      <c r="C64" s="1"/>
      <c r="D64" s="3"/>
      <c r="E64" s="3">
        <v>1500</v>
      </c>
      <c r="F64" s="3"/>
      <c r="G64" s="3">
        <f t="shared" si="20"/>
        <v>1500</v>
      </c>
      <c r="H64" s="3"/>
      <c r="I64" s="3"/>
      <c r="J64" s="3">
        <f t="shared" si="21"/>
        <v>1500</v>
      </c>
      <c r="K64" s="3"/>
    </row>
    <row r="65" spans="1:11" ht="11.25" customHeight="1" x14ac:dyDescent="0.35">
      <c r="A65" s="1"/>
      <c r="B65" s="1" t="s">
        <v>58</v>
      </c>
      <c r="C65" s="1"/>
      <c r="D65" s="3"/>
      <c r="E65" s="3">
        <v>3000</v>
      </c>
      <c r="F65" s="3"/>
      <c r="G65" s="3">
        <f t="shared" si="20"/>
        <v>3000</v>
      </c>
      <c r="H65" s="3"/>
      <c r="I65" s="3"/>
      <c r="J65" s="3">
        <f t="shared" si="21"/>
        <v>3000</v>
      </c>
      <c r="K65" s="3"/>
    </row>
    <row r="66" spans="1:11" ht="11.25" customHeight="1" x14ac:dyDescent="0.35">
      <c r="A66" s="1"/>
      <c r="B66" s="1" t="s">
        <v>59</v>
      </c>
      <c r="C66" s="1"/>
      <c r="D66" s="3"/>
      <c r="E66" s="3">
        <v>2000</v>
      </c>
      <c r="F66" s="3"/>
      <c r="G66" s="3">
        <f t="shared" si="20"/>
        <v>2000</v>
      </c>
      <c r="H66" s="3"/>
      <c r="I66" s="3"/>
      <c r="J66" s="3">
        <f t="shared" si="21"/>
        <v>2000</v>
      </c>
      <c r="K66" s="3"/>
    </row>
    <row r="67" spans="1:11" ht="12" customHeight="1" x14ac:dyDescent="0.35">
      <c r="A67" s="1"/>
      <c r="B67" s="11" t="s">
        <v>60</v>
      </c>
      <c r="C67" s="11"/>
      <c r="D67" s="12"/>
      <c r="E67" s="26">
        <v>1000</v>
      </c>
      <c r="F67" s="12"/>
      <c r="G67" s="12">
        <f t="shared" si="20"/>
        <v>1000</v>
      </c>
      <c r="H67" s="12"/>
      <c r="I67" s="12"/>
      <c r="J67" s="12">
        <f t="shared" si="21"/>
        <v>1000</v>
      </c>
      <c r="K67" s="12"/>
    </row>
    <row r="68" spans="1:11" ht="11.25" customHeight="1" x14ac:dyDescent="0.35">
      <c r="A68" s="1"/>
      <c r="B68" s="19" t="s">
        <v>44</v>
      </c>
      <c r="C68" s="1"/>
      <c r="D68" s="3"/>
      <c r="E68" s="3">
        <f>SUM(E59:E67)</f>
        <v>15500</v>
      </c>
      <c r="F68" s="3"/>
      <c r="G68" s="3">
        <f t="shared" ref="G68:J68" si="22">SUM(G59:G67)</f>
        <v>15500</v>
      </c>
      <c r="H68" s="3">
        <f t="shared" si="22"/>
        <v>0</v>
      </c>
      <c r="I68" s="3">
        <f t="shared" si="22"/>
        <v>0</v>
      </c>
      <c r="J68" s="3">
        <f t="shared" si="22"/>
        <v>15500</v>
      </c>
      <c r="K68" s="3">
        <f>SUM(G68:I68)</f>
        <v>15500</v>
      </c>
    </row>
    <row r="69" spans="1:11" ht="11.25" customHeight="1" x14ac:dyDescent="0.35">
      <c r="A69" s="1"/>
      <c r="B69" s="19"/>
      <c r="C69" s="1"/>
      <c r="D69" s="3"/>
      <c r="E69" s="3"/>
      <c r="F69" s="3"/>
      <c r="G69" s="3"/>
      <c r="H69" s="3"/>
      <c r="I69" s="3"/>
      <c r="J69" s="3"/>
      <c r="K69" s="3"/>
    </row>
    <row r="70" spans="1:11" ht="11.25" customHeight="1" x14ac:dyDescent="0.35">
      <c r="A70" s="17" t="s">
        <v>23</v>
      </c>
      <c r="B70" s="19"/>
      <c r="C70" s="1"/>
      <c r="D70" s="3"/>
      <c r="E70" s="3"/>
      <c r="F70" s="3"/>
      <c r="G70" s="3"/>
      <c r="H70" s="3"/>
      <c r="I70" s="3"/>
      <c r="J70" s="3"/>
      <c r="K70" s="3"/>
    </row>
    <row r="71" spans="1:11" ht="11.25" customHeight="1" x14ac:dyDescent="0.35">
      <c r="A71" s="1"/>
      <c r="B71" s="1" t="s">
        <v>61</v>
      </c>
      <c r="C71" s="1">
        <f>40*9</f>
        <v>360</v>
      </c>
      <c r="D71" s="3">
        <v>16</v>
      </c>
      <c r="E71" s="3">
        <f t="shared" ref="E71:E72" si="23">C71*D71</f>
        <v>5760</v>
      </c>
      <c r="F71" s="3"/>
      <c r="G71" s="3">
        <f t="shared" ref="G71:G72" si="24">E71</f>
        <v>5760</v>
      </c>
      <c r="H71" s="3"/>
      <c r="I71" s="3"/>
      <c r="J71" s="3">
        <f t="shared" ref="J71:J72" si="25">SUM(G71:I71)</f>
        <v>5760</v>
      </c>
      <c r="K71" s="3"/>
    </row>
    <row r="72" spans="1:11" ht="12" customHeight="1" x14ac:dyDescent="0.35">
      <c r="A72" s="1"/>
      <c r="B72" s="11" t="s">
        <v>62</v>
      </c>
      <c r="C72" s="11">
        <f>40*4</f>
        <v>160</v>
      </c>
      <c r="D72" s="12">
        <v>16</v>
      </c>
      <c r="E72" s="12">
        <f t="shared" si="23"/>
        <v>2560</v>
      </c>
      <c r="F72" s="12"/>
      <c r="G72" s="12">
        <f t="shared" si="24"/>
        <v>2560</v>
      </c>
      <c r="H72" s="12"/>
      <c r="I72" s="12"/>
      <c r="J72" s="12">
        <f t="shared" si="25"/>
        <v>2560</v>
      </c>
      <c r="K72" s="12"/>
    </row>
    <row r="73" spans="1:11" ht="11.25" customHeight="1" x14ac:dyDescent="0.35">
      <c r="A73" s="1"/>
      <c r="B73" s="19" t="s">
        <v>44</v>
      </c>
      <c r="C73" s="1"/>
      <c r="D73" s="3"/>
      <c r="E73" s="3">
        <f>SUM(E71:E72)</f>
        <v>8320</v>
      </c>
      <c r="F73" s="3"/>
      <c r="G73" s="3">
        <f t="shared" ref="G73:J73" si="26">SUM(G71:G72)</f>
        <v>8320</v>
      </c>
      <c r="H73" s="3">
        <f t="shared" si="26"/>
        <v>0</v>
      </c>
      <c r="I73" s="3">
        <f t="shared" si="26"/>
        <v>0</v>
      </c>
      <c r="J73" s="3">
        <f t="shared" si="26"/>
        <v>8320</v>
      </c>
      <c r="K73" s="3">
        <f>SUM(G73:I73)</f>
        <v>8320</v>
      </c>
    </row>
    <row r="74" spans="1:11" ht="11.25" customHeight="1" x14ac:dyDescent="0.35">
      <c r="A74" s="1"/>
      <c r="B74" s="1"/>
      <c r="C74" s="1"/>
      <c r="D74" s="3"/>
      <c r="E74" s="3"/>
      <c r="F74" s="3"/>
      <c r="G74" s="3"/>
      <c r="H74" s="3"/>
      <c r="I74" s="3"/>
      <c r="J74" s="3"/>
      <c r="K74" s="3"/>
    </row>
    <row r="75" spans="1:11" ht="11.25" customHeight="1" x14ac:dyDescent="0.35">
      <c r="A75" s="17" t="s">
        <v>63</v>
      </c>
      <c r="B75" s="1"/>
      <c r="C75" s="1"/>
      <c r="D75" s="3"/>
      <c r="E75" s="3"/>
      <c r="F75" s="3"/>
      <c r="G75" s="3"/>
      <c r="H75" s="3"/>
      <c r="I75" s="3"/>
      <c r="J75" s="3"/>
      <c r="K75" s="3"/>
    </row>
    <row r="76" spans="1:11" ht="11.25" customHeight="1" x14ac:dyDescent="0.35">
      <c r="A76" s="17"/>
      <c r="B76" s="1" t="s">
        <v>64</v>
      </c>
      <c r="C76" s="1"/>
      <c r="D76" s="3"/>
      <c r="E76" s="3">
        <v>3000</v>
      </c>
      <c r="F76" s="3"/>
      <c r="G76" s="3">
        <v>3000</v>
      </c>
      <c r="H76" s="3"/>
      <c r="I76" s="3"/>
      <c r="J76" s="3">
        <f t="shared" ref="J76:J77" si="27">SUM(G76:I76)</f>
        <v>3000</v>
      </c>
      <c r="K76" s="3"/>
    </row>
    <row r="77" spans="1:11" ht="12" customHeight="1" x14ac:dyDescent="0.35">
      <c r="A77" s="17"/>
      <c r="B77" s="11" t="s">
        <v>65</v>
      </c>
      <c r="C77" s="11"/>
      <c r="D77" s="12"/>
      <c r="E77" s="12">
        <v>7500</v>
      </c>
      <c r="F77" s="12"/>
      <c r="G77" s="12">
        <f>E77</f>
        <v>7500</v>
      </c>
      <c r="H77" s="12"/>
      <c r="I77" s="12"/>
      <c r="J77" s="12">
        <f t="shared" si="27"/>
        <v>7500</v>
      </c>
      <c r="K77" s="12"/>
    </row>
    <row r="78" spans="1:11" ht="11.25" customHeight="1" x14ac:dyDescent="0.35">
      <c r="A78" s="1"/>
      <c r="B78" s="19" t="s">
        <v>44</v>
      </c>
      <c r="C78" s="1"/>
      <c r="D78" s="3"/>
      <c r="E78" s="3">
        <f>SUM(E76:E77)</f>
        <v>10500</v>
      </c>
      <c r="F78" s="3"/>
      <c r="G78" s="3">
        <f t="shared" ref="G78:J78" si="28">SUM(G76:G77)</f>
        <v>10500</v>
      </c>
      <c r="H78" s="3">
        <f t="shared" si="28"/>
        <v>0</v>
      </c>
      <c r="I78" s="3">
        <f t="shared" si="28"/>
        <v>0</v>
      </c>
      <c r="J78" s="3">
        <f t="shared" si="28"/>
        <v>10500</v>
      </c>
      <c r="K78" s="3">
        <f>SUM(G78:I78)</f>
        <v>10500</v>
      </c>
    </row>
    <row r="79" spans="1:11" ht="11.25" customHeight="1" x14ac:dyDescent="0.35">
      <c r="A79" s="1"/>
      <c r="B79" s="19"/>
      <c r="C79" s="1"/>
      <c r="D79" s="3"/>
      <c r="E79" s="3"/>
      <c r="F79" s="3"/>
      <c r="G79" s="3"/>
      <c r="H79" s="3"/>
      <c r="I79" s="3"/>
      <c r="J79" s="3"/>
      <c r="K79" s="3"/>
    </row>
    <row r="80" spans="1:11" ht="11.25" customHeight="1" x14ac:dyDescent="0.35">
      <c r="A80" s="17" t="s">
        <v>66</v>
      </c>
      <c r="B80" s="1"/>
      <c r="C80" s="1"/>
      <c r="D80" s="3"/>
      <c r="E80" s="3"/>
      <c r="F80" s="3"/>
      <c r="G80" s="3"/>
      <c r="H80" s="3"/>
      <c r="I80" s="3"/>
      <c r="J80" s="3"/>
      <c r="K80" s="3"/>
    </row>
    <row r="81" spans="1:11" ht="11.25" customHeight="1" x14ac:dyDescent="0.35">
      <c r="A81" s="17"/>
      <c r="B81" s="1" t="s">
        <v>67</v>
      </c>
      <c r="C81" s="1"/>
      <c r="D81" s="3"/>
      <c r="E81" s="3">
        <v>40000</v>
      </c>
      <c r="F81" s="3"/>
      <c r="G81" s="3">
        <f t="shared" ref="G81:G82" si="29">E81</f>
        <v>40000</v>
      </c>
      <c r="H81" s="3"/>
      <c r="I81" s="3"/>
      <c r="J81" s="3">
        <f t="shared" ref="J81:J82" si="30">SUM(G81:I81)</f>
        <v>40000</v>
      </c>
      <c r="K81" s="3"/>
    </row>
    <row r="82" spans="1:11" ht="12" customHeight="1" x14ac:dyDescent="0.35">
      <c r="A82" s="17"/>
      <c r="B82" s="11" t="s">
        <v>68</v>
      </c>
      <c r="C82" s="11"/>
      <c r="D82" s="12"/>
      <c r="E82" s="12">
        <v>0</v>
      </c>
      <c r="F82" s="12"/>
      <c r="G82" s="12">
        <f t="shared" si="29"/>
        <v>0</v>
      </c>
      <c r="H82" s="12"/>
      <c r="I82" s="12"/>
      <c r="J82" s="12">
        <f t="shared" si="30"/>
        <v>0</v>
      </c>
      <c r="K82" s="12"/>
    </row>
    <row r="83" spans="1:11" ht="11.25" customHeight="1" x14ac:dyDescent="0.35">
      <c r="A83" s="1"/>
      <c r="B83" s="19" t="s">
        <v>29</v>
      </c>
      <c r="C83" s="1"/>
      <c r="D83" s="3"/>
      <c r="E83" s="3">
        <f>SUM(E81:E82)</f>
        <v>40000</v>
      </c>
      <c r="F83" s="3"/>
      <c r="G83" s="3">
        <f t="shared" ref="G83:J83" si="31">SUM(G81:G82)</f>
        <v>40000</v>
      </c>
      <c r="H83" s="3">
        <f t="shared" si="31"/>
        <v>0</v>
      </c>
      <c r="I83" s="3">
        <f t="shared" si="31"/>
        <v>0</v>
      </c>
      <c r="J83" s="3">
        <f t="shared" si="31"/>
        <v>40000</v>
      </c>
      <c r="K83" s="3">
        <f>SUM(G83:I83)</f>
        <v>40000</v>
      </c>
    </row>
    <row r="84" spans="1:11" ht="11.25" customHeight="1" x14ac:dyDescent="0.35">
      <c r="A84" s="1"/>
      <c r="B84" s="1"/>
      <c r="C84" s="1"/>
      <c r="D84" s="3"/>
      <c r="E84" s="3"/>
      <c r="F84" s="3"/>
      <c r="G84" s="3"/>
      <c r="H84" s="3"/>
      <c r="I84" s="3"/>
      <c r="J84" s="3"/>
      <c r="K84" s="3"/>
    </row>
    <row r="85" spans="1:11" ht="11.25" customHeight="1" x14ac:dyDescent="0.35">
      <c r="A85" s="17" t="s">
        <v>48</v>
      </c>
      <c r="B85" s="1"/>
      <c r="C85" s="1"/>
      <c r="D85" s="3"/>
      <c r="E85" s="3"/>
      <c r="F85" s="3"/>
      <c r="G85" s="3"/>
      <c r="H85" s="3"/>
      <c r="I85" s="3"/>
      <c r="J85" s="3"/>
      <c r="K85" s="3"/>
    </row>
    <row r="86" spans="1:11" ht="12" customHeight="1" x14ac:dyDescent="0.35">
      <c r="A86" s="17"/>
      <c r="B86" s="11" t="s">
        <v>48</v>
      </c>
      <c r="C86" s="11"/>
      <c r="D86" s="12"/>
      <c r="E86" s="12">
        <f>G8+G81-(G68+G73+G78+G83)</f>
        <v>-986.66666666665697</v>
      </c>
      <c r="F86" s="12"/>
      <c r="G86" s="12">
        <f>E86</f>
        <v>-986.66666666665697</v>
      </c>
      <c r="H86" s="12"/>
      <c r="I86" s="12"/>
      <c r="J86" s="12">
        <f>SUM(G86:I86)</f>
        <v>-986.66666666665697</v>
      </c>
      <c r="K86" s="12"/>
    </row>
    <row r="87" spans="1:11" ht="11.25" customHeight="1" x14ac:dyDescent="0.35">
      <c r="A87" s="1"/>
      <c r="B87" s="19" t="s">
        <v>44</v>
      </c>
      <c r="C87" s="1"/>
      <c r="D87" s="3"/>
      <c r="E87" s="3">
        <f>SUM(E86)</f>
        <v>-986.66666666665697</v>
      </c>
      <c r="F87" s="3"/>
      <c r="G87" s="3">
        <f t="shared" ref="G87:J87" si="32">SUM(G86)</f>
        <v>-986.66666666665697</v>
      </c>
      <c r="H87" s="3">
        <f t="shared" si="32"/>
        <v>0</v>
      </c>
      <c r="I87" s="3">
        <f t="shared" si="32"/>
        <v>0</v>
      </c>
      <c r="J87" s="3">
        <f t="shared" si="32"/>
        <v>-986.66666666665697</v>
      </c>
      <c r="K87" s="3">
        <f>SUM(G87:I87)</f>
        <v>-986.66666666665697</v>
      </c>
    </row>
    <row r="88" spans="1:11" ht="11.25" customHeight="1" x14ac:dyDescent="0.35">
      <c r="A88" s="1"/>
      <c r="B88" s="1"/>
      <c r="C88" s="1"/>
      <c r="D88" s="3"/>
      <c r="E88" s="3"/>
      <c r="F88" s="3"/>
      <c r="G88" s="3"/>
      <c r="H88" s="3"/>
      <c r="I88" s="3"/>
      <c r="J88" s="3"/>
      <c r="K88" s="3"/>
    </row>
    <row r="89" spans="1:11" ht="11.25" customHeight="1" x14ac:dyDescent="0.35">
      <c r="A89" s="1"/>
      <c r="B89" s="21" t="s">
        <v>49</v>
      </c>
      <c r="C89" s="22"/>
      <c r="D89" s="23"/>
      <c r="E89" s="24">
        <f>SUM(E68+E73+E78+E83+E87)</f>
        <v>73333.333333333343</v>
      </c>
      <c r="F89" s="24"/>
      <c r="G89" s="24">
        <f t="shared" ref="G89:J89" si="33">SUM(G68+G73+G78+G83+G87)</f>
        <v>73333.333333333343</v>
      </c>
      <c r="H89" s="24">
        <f t="shared" si="33"/>
        <v>0</v>
      </c>
      <c r="I89" s="24">
        <f t="shared" si="33"/>
        <v>0</v>
      </c>
      <c r="J89" s="24">
        <f t="shared" si="33"/>
        <v>73333.333333333343</v>
      </c>
      <c r="K89" s="25">
        <f>SUM(G89:I89)</f>
        <v>73333.333333333343</v>
      </c>
    </row>
    <row r="90" spans="1:11" ht="11.25" customHeight="1" x14ac:dyDescent="0.35">
      <c r="A90" s="1"/>
      <c r="B90" s="1"/>
      <c r="C90" s="1"/>
      <c r="D90" s="3"/>
      <c r="E90" s="3"/>
      <c r="F90" s="3"/>
      <c r="G90" s="3"/>
      <c r="H90" s="3"/>
      <c r="I90" s="3"/>
      <c r="J90" s="3"/>
      <c r="K90" s="3"/>
    </row>
    <row r="91" spans="1:11" ht="11.25" customHeight="1" x14ac:dyDescent="0.35">
      <c r="A91" s="1"/>
      <c r="B91" s="1"/>
      <c r="C91" s="1"/>
      <c r="D91" s="3"/>
      <c r="E91" s="3"/>
      <c r="F91" s="3"/>
      <c r="G91" s="4"/>
      <c r="H91" s="3"/>
      <c r="I91" s="3"/>
      <c r="J91" s="3"/>
      <c r="K91" s="3"/>
    </row>
    <row r="92" spans="1:11" ht="11.25" customHeight="1" x14ac:dyDescent="0.35">
      <c r="A92" s="63" t="s">
        <v>69</v>
      </c>
      <c r="B92" s="64"/>
      <c r="C92" s="15"/>
      <c r="D92" s="16"/>
      <c r="E92" s="16"/>
      <c r="F92" s="16"/>
      <c r="G92" s="16"/>
      <c r="H92" s="16"/>
      <c r="I92" s="16"/>
      <c r="J92" s="16"/>
      <c r="K92" s="16"/>
    </row>
    <row r="93" spans="1:11" ht="11.25" customHeight="1" x14ac:dyDescent="0.35">
      <c r="A93" s="74" t="s">
        <v>70</v>
      </c>
      <c r="B93" s="62"/>
      <c r="C93" s="1"/>
      <c r="D93" s="3"/>
      <c r="E93" s="3"/>
      <c r="F93" s="3"/>
      <c r="G93" s="3"/>
      <c r="H93" s="3"/>
      <c r="I93" s="3"/>
      <c r="J93" s="3"/>
      <c r="K93" s="3"/>
    </row>
    <row r="94" spans="1:11" ht="12" customHeight="1" x14ac:dyDescent="0.35">
      <c r="A94" s="1"/>
      <c r="B94" s="11" t="s">
        <v>71</v>
      </c>
      <c r="C94" s="11"/>
      <c r="D94" s="12"/>
      <c r="E94" s="12">
        <v>20000</v>
      </c>
      <c r="F94" s="12"/>
      <c r="G94" s="12">
        <f>E94</f>
        <v>20000</v>
      </c>
      <c r="H94" s="12"/>
      <c r="I94" s="12"/>
      <c r="J94" s="12">
        <f>SUM(G94:I94)</f>
        <v>20000</v>
      </c>
      <c r="K94" s="12"/>
    </row>
    <row r="95" spans="1:11" ht="11.25" customHeight="1" x14ac:dyDescent="0.35">
      <c r="A95" s="1"/>
      <c r="B95" s="19" t="s">
        <v>44</v>
      </c>
      <c r="C95" s="1"/>
      <c r="D95" s="3"/>
      <c r="E95" s="3">
        <f>SUM(E94)</f>
        <v>20000</v>
      </c>
      <c r="F95" s="3"/>
      <c r="G95" s="3">
        <f t="shared" ref="G95:J95" si="34">SUM(G94)</f>
        <v>20000</v>
      </c>
      <c r="H95" s="3">
        <f t="shared" si="34"/>
        <v>0</v>
      </c>
      <c r="I95" s="3">
        <f t="shared" si="34"/>
        <v>0</v>
      </c>
      <c r="J95" s="3">
        <f t="shared" si="34"/>
        <v>20000</v>
      </c>
      <c r="K95" s="3">
        <f>SUM(G95:I95)</f>
        <v>20000</v>
      </c>
    </row>
    <row r="97" spans="1:11" ht="11.25" customHeight="1" x14ac:dyDescent="0.35">
      <c r="A97" s="17" t="s">
        <v>23</v>
      </c>
      <c r="B97" s="19"/>
      <c r="C97" s="1"/>
      <c r="D97" s="3"/>
      <c r="E97" s="3"/>
      <c r="F97" s="3"/>
      <c r="G97" s="3"/>
      <c r="H97" s="3"/>
      <c r="I97" s="3"/>
      <c r="J97" s="3"/>
      <c r="K97" s="3"/>
    </row>
    <row r="98" spans="1:11" ht="11.25" customHeight="1" x14ac:dyDescent="0.35">
      <c r="A98" s="1"/>
      <c r="B98" s="1" t="s">
        <v>72</v>
      </c>
      <c r="C98" s="1">
        <f>40*7</f>
        <v>280</v>
      </c>
      <c r="D98" s="3">
        <v>16</v>
      </c>
      <c r="E98" s="3">
        <f t="shared" ref="E98:E99" si="35">C98*D98</f>
        <v>4480</v>
      </c>
      <c r="F98" s="3"/>
      <c r="G98" s="3">
        <f t="shared" ref="G98:G99" si="36">E98</f>
        <v>4480</v>
      </c>
      <c r="H98" s="3"/>
      <c r="I98" s="3"/>
      <c r="J98" s="3">
        <f t="shared" ref="J98:J99" si="37">SUM(G98:I98)</f>
        <v>4480</v>
      </c>
      <c r="K98" s="3"/>
    </row>
    <row r="99" spans="1:11" ht="12" customHeight="1" x14ac:dyDescent="0.35">
      <c r="A99" s="1"/>
      <c r="B99" s="11" t="s">
        <v>73</v>
      </c>
      <c r="C99" s="11">
        <f>40*4</f>
        <v>160</v>
      </c>
      <c r="D99" s="12">
        <v>16</v>
      </c>
      <c r="E99" s="12">
        <f t="shared" si="35"/>
        <v>2560</v>
      </c>
      <c r="F99" s="12"/>
      <c r="G99" s="12">
        <f t="shared" si="36"/>
        <v>2560</v>
      </c>
      <c r="H99" s="12"/>
      <c r="I99" s="12"/>
      <c r="J99" s="12">
        <f t="shared" si="37"/>
        <v>2560</v>
      </c>
      <c r="K99" s="12"/>
    </row>
    <row r="100" spans="1:11" ht="11.25" customHeight="1" x14ac:dyDescent="0.35">
      <c r="A100" s="1"/>
      <c r="B100" s="19" t="s">
        <v>44</v>
      </c>
      <c r="C100" s="1"/>
      <c r="D100" s="3"/>
      <c r="E100" s="3">
        <f>SUM(E98:E99)</f>
        <v>7040</v>
      </c>
      <c r="F100" s="3"/>
      <c r="G100" s="3">
        <f t="shared" ref="G100:J100" si="38">SUM(G98:G99)</f>
        <v>7040</v>
      </c>
      <c r="H100" s="3">
        <f t="shared" si="38"/>
        <v>0</v>
      </c>
      <c r="I100" s="3">
        <f t="shared" si="38"/>
        <v>0</v>
      </c>
      <c r="J100" s="3">
        <f t="shared" si="38"/>
        <v>7040</v>
      </c>
      <c r="K100" s="3">
        <f>SUM(G100:I100)</f>
        <v>7040</v>
      </c>
    </row>
    <row r="101" spans="1:11" ht="11.25" customHeight="1" x14ac:dyDescent="0.35">
      <c r="A101" s="1"/>
      <c r="B101" s="1"/>
      <c r="C101" s="1"/>
      <c r="D101" s="3"/>
      <c r="E101" s="3"/>
      <c r="F101" s="3"/>
      <c r="G101" s="3"/>
      <c r="H101" s="3"/>
      <c r="I101" s="3"/>
      <c r="J101" s="3"/>
      <c r="K101" s="3"/>
    </row>
    <row r="102" spans="1:11" ht="11.25" customHeight="1" x14ac:dyDescent="0.35">
      <c r="A102" s="61" t="s">
        <v>74</v>
      </c>
      <c r="B102" s="62"/>
      <c r="C102" s="1"/>
      <c r="D102" s="3"/>
      <c r="E102" s="3"/>
      <c r="F102" s="3"/>
      <c r="G102" s="3"/>
      <c r="H102" s="3"/>
      <c r="I102" s="3"/>
      <c r="J102" s="3"/>
      <c r="K102" s="3"/>
    </row>
    <row r="103" spans="1:11" ht="11.25" customHeight="1" x14ac:dyDescent="0.35">
      <c r="A103" s="1"/>
      <c r="B103" s="1" t="s">
        <v>75</v>
      </c>
      <c r="C103" s="1"/>
      <c r="D103" s="3"/>
      <c r="E103" s="3">
        <v>500</v>
      </c>
      <c r="F103" s="3"/>
      <c r="G103" s="3">
        <f t="shared" ref="G103:G110" si="39">E103</f>
        <v>500</v>
      </c>
      <c r="H103" s="3"/>
      <c r="I103" s="3"/>
      <c r="J103" s="3">
        <f t="shared" ref="J103:J110" si="40">SUM(G103:I103)</f>
        <v>500</v>
      </c>
      <c r="K103" s="3"/>
    </row>
    <row r="104" spans="1:11" ht="11.25" customHeight="1" x14ac:dyDescent="0.35">
      <c r="A104" s="1"/>
      <c r="B104" s="1" t="s">
        <v>76</v>
      </c>
      <c r="C104" s="1"/>
      <c r="D104" s="3"/>
      <c r="E104" s="3">
        <v>750</v>
      </c>
      <c r="F104" s="3"/>
      <c r="G104" s="3">
        <f t="shared" si="39"/>
        <v>750</v>
      </c>
      <c r="H104" s="3"/>
      <c r="I104" s="3"/>
      <c r="J104" s="3">
        <f t="shared" si="40"/>
        <v>750</v>
      </c>
      <c r="K104" s="3"/>
    </row>
    <row r="105" spans="1:11" ht="11.25" customHeight="1" x14ac:dyDescent="0.35">
      <c r="A105" s="1"/>
      <c r="B105" s="1" t="s">
        <v>77</v>
      </c>
      <c r="C105" s="1"/>
      <c r="D105" s="3"/>
      <c r="E105" s="3">
        <v>500</v>
      </c>
      <c r="F105" s="3"/>
      <c r="G105" s="3">
        <f t="shared" si="39"/>
        <v>500</v>
      </c>
      <c r="H105" s="3"/>
      <c r="I105" s="3"/>
      <c r="J105" s="3">
        <f t="shared" si="40"/>
        <v>500</v>
      </c>
      <c r="K105" s="3"/>
    </row>
    <row r="106" spans="1:11" ht="11.25" customHeight="1" x14ac:dyDescent="0.35">
      <c r="A106" s="1"/>
      <c r="B106" s="1" t="s">
        <v>78</v>
      </c>
      <c r="C106" s="1"/>
      <c r="D106" s="3"/>
      <c r="E106" s="3">
        <v>500</v>
      </c>
      <c r="F106" s="3"/>
      <c r="G106" s="3">
        <f t="shared" si="39"/>
        <v>500</v>
      </c>
      <c r="H106" s="3"/>
      <c r="I106" s="3"/>
      <c r="J106" s="3">
        <f t="shared" si="40"/>
        <v>500</v>
      </c>
      <c r="K106" s="3"/>
    </row>
    <row r="107" spans="1:11" ht="11.25" customHeight="1" x14ac:dyDescent="0.35">
      <c r="A107" s="1"/>
      <c r="B107" s="1" t="s">
        <v>79</v>
      </c>
      <c r="C107" s="1"/>
      <c r="D107" s="3"/>
      <c r="E107" s="3">
        <v>700</v>
      </c>
      <c r="F107" s="3"/>
      <c r="G107" s="3">
        <f t="shared" si="39"/>
        <v>700</v>
      </c>
      <c r="H107" s="3"/>
      <c r="I107" s="3"/>
      <c r="J107" s="3">
        <f t="shared" si="40"/>
        <v>700</v>
      </c>
      <c r="K107" s="3"/>
    </row>
    <row r="108" spans="1:11" ht="11.25" customHeight="1" x14ac:dyDescent="0.35">
      <c r="A108" s="1"/>
      <c r="B108" s="1" t="s">
        <v>80</v>
      </c>
      <c r="C108" s="1"/>
      <c r="D108" s="3"/>
      <c r="E108" s="3">
        <v>500</v>
      </c>
      <c r="F108" s="3"/>
      <c r="G108" s="3">
        <f t="shared" si="39"/>
        <v>500</v>
      </c>
      <c r="H108" s="3"/>
      <c r="I108" s="3"/>
      <c r="J108" s="3">
        <f t="shared" si="40"/>
        <v>500</v>
      </c>
      <c r="K108" s="3"/>
    </row>
    <row r="109" spans="1:11" ht="11.25" customHeight="1" x14ac:dyDescent="0.35">
      <c r="A109" s="1"/>
      <c r="B109" s="1" t="s">
        <v>81</v>
      </c>
      <c r="C109" s="1"/>
      <c r="D109" s="3"/>
      <c r="E109" s="3">
        <v>1000</v>
      </c>
      <c r="F109" s="3"/>
      <c r="G109" s="3">
        <f t="shared" si="39"/>
        <v>1000</v>
      </c>
      <c r="H109" s="3"/>
      <c r="I109" s="3"/>
      <c r="J109" s="3">
        <f t="shared" si="40"/>
        <v>1000</v>
      </c>
      <c r="K109" s="3"/>
    </row>
    <row r="110" spans="1:11" ht="12" customHeight="1" x14ac:dyDescent="0.35">
      <c r="A110" s="1"/>
      <c r="B110" s="11" t="s">
        <v>82</v>
      </c>
      <c r="C110" s="11"/>
      <c r="D110" s="12"/>
      <c r="E110" s="12">
        <v>500</v>
      </c>
      <c r="F110" s="12"/>
      <c r="G110" s="12">
        <f t="shared" si="39"/>
        <v>500</v>
      </c>
      <c r="H110" s="12"/>
      <c r="I110" s="12"/>
      <c r="J110" s="12">
        <f t="shared" si="40"/>
        <v>500</v>
      </c>
      <c r="K110" s="12"/>
    </row>
    <row r="111" spans="1:11" ht="11.25" customHeight="1" x14ac:dyDescent="0.35">
      <c r="A111" s="1"/>
      <c r="B111" s="19" t="s">
        <v>44</v>
      </c>
      <c r="C111" s="1"/>
      <c r="D111" s="3"/>
      <c r="E111" s="3">
        <f>SUM(E103:E110)</f>
        <v>4950</v>
      </c>
      <c r="F111" s="3"/>
      <c r="G111" s="3">
        <f t="shared" ref="G111:J111" si="41">SUM(G103:G110)</f>
        <v>4950</v>
      </c>
      <c r="H111" s="3">
        <f t="shared" si="41"/>
        <v>0</v>
      </c>
      <c r="I111" s="3">
        <f t="shared" si="41"/>
        <v>0</v>
      </c>
      <c r="J111" s="3">
        <f t="shared" si="41"/>
        <v>4950</v>
      </c>
      <c r="K111" s="3">
        <f>SUM(G111:I111)</f>
        <v>4950</v>
      </c>
    </row>
    <row r="113" spans="1:11" ht="11.25" customHeight="1" x14ac:dyDescent="0.35">
      <c r="A113" s="17" t="s">
        <v>48</v>
      </c>
      <c r="B113" s="1"/>
      <c r="C113" s="1"/>
      <c r="D113" s="3"/>
      <c r="E113" s="3"/>
      <c r="F113" s="3"/>
      <c r="G113" s="3"/>
      <c r="H113" s="3"/>
      <c r="I113" s="3"/>
      <c r="J113" s="3"/>
      <c r="K113" s="3"/>
    </row>
    <row r="114" spans="1:11" ht="12" customHeight="1" x14ac:dyDescent="0.35">
      <c r="A114" s="17"/>
      <c r="B114" s="11" t="s">
        <v>48</v>
      </c>
      <c r="C114" s="11"/>
      <c r="D114" s="12"/>
      <c r="E114" s="12">
        <f>G8-(G111+G100+G95)</f>
        <v>1343.3333333333358</v>
      </c>
      <c r="F114" s="12"/>
      <c r="G114" s="12">
        <f>E114</f>
        <v>1343.3333333333358</v>
      </c>
      <c r="H114" s="12"/>
      <c r="I114" s="12"/>
      <c r="J114" s="12">
        <f>SUM(G114:I114)</f>
        <v>1343.3333333333358</v>
      </c>
      <c r="K114" s="12"/>
    </row>
    <row r="115" spans="1:11" ht="11.25" customHeight="1" x14ac:dyDescent="0.35">
      <c r="A115" s="1"/>
      <c r="B115" s="19" t="s">
        <v>44</v>
      </c>
      <c r="C115" s="1"/>
      <c r="D115" s="3"/>
      <c r="E115" s="3">
        <f>SUM(E114)</f>
        <v>1343.3333333333358</v>
      </c>
      <c r="F115" s="3"/>
      <c r="G115" s="3">
        <f t="shared" ref="G115:J115" si="42">SUM(G114)</f>
        <v>1343.3333333333358</v>
      </c>
      <c r="H115" s="3">
        <f t="shared" si="42"/>
        <v>0</v>
      </c>
      <c r="I115" s="3">
        <f t="shared" si="42"/>
        <v>0</v>
      </c>
      <c r="J115" s="3">
        <f t="shared" si="42"/>
        <v>1343.3333333333358</v>
      </c>
      <c r="K115" s="3">
        <f>SUM(G115:I115)</f>
        <v>1343.3333333333358</v>
      </c>
    </row>
    <row r="116" spans="1:11" ht="11.25" customHeight="1" x14ac:dyDescent="0.35">
      <c r="A116" s="1"/>
      <c r="B116" s="1"/>
      <c r="C116" s="1"/>
      <c r="D116" s="3"/>
      <c r="E116" s="3"/>
      <c r="F116" s="3"/>
      <c r="G116" s="3"/>
      <c r="H116" s="3"/>
      <c r="I116" s="3"/>
      <c r="J116" s="3"/>
      <c r="K116" s="3"/>
    </row>
    <row r="117" spans="1:11" ht="11.25" customHeight="1" x14ac:dyDescent="0.35">
      <c r="A117" s="1"/>
      <c r="B117" s="21" t="s">
        <v>49</v>
      </c>
      <c r="C117" s="22"/>
      <c r="D117" s="23"/>
      <c r="E117" s="24">
        <f>SUM(E95+E100+E111+E115)</f>
        <v>33333.333333333336</v>
      </c>
      <c r="F117" s="24"/>
      <c r="G117" s="24">
        <f t="shared" ref="G117:K117" si="43">SUM(G115+G100+G95+G111)</f>
        <v>33333.333333333336</v>
      </c>
      <c r="H117" s="24">
        <f t="shared" si="43"/>
        <v>0</v>
      </c>
      <c r="I117" s="24">
        <f t="shared" si="43"/>
        <v>0</v>
      </c>
      <c r="J117" s="24">
        <f t="shared" si="43"/>
        <v>33333.333333333336</v>
      </c>
      <c r="K117" s="24">
        <f t="shared" si="43"/>
        <v>33333.333333333336</v>
      </c>
    </row>
    <row r="118" spans="1:11" ht="11.25" customHeight="1" x14ac:dyDescent="0.35">
      <c r="A118" s="1"/>
      <c r="B118" s="1"/>
      <c r="C118" s="1"/>
      <c r="D118" s="3"/>
      <c r="E118" s="3"/>
      <c r="F118" s="3"/>
      <c r="G118" s="3"/>
      <c r="H118" s="3"/>
      <c r="I118" s="3"/>
      <c r="J118" s="3"/>
      <c r="K118" s="3"/>
    </row>
    <row r="119" spans="1:11" ht="11.25" customHeight="1" x14ac:dyDescent="0.35">
      <c r="A119" s="1"/>
      <c r="B119" s="1"/>
      <c r="C119" s="1"/>
      <c r="D119" s="3"/>
      <c r="E119" s="3"/>
      <c r="F119" s="3"/>
      <c r="G119" s="4"/>
      <c r="H119" s="3"/>
      <c r="I119" s="3"/>
      <c r="J119" s="3"/>
      <c r="K119" s="3"/>
    </row>
    <row r="120" spans="1:11" ht="11.25" customHeight="1" x14ac:dyDescent="0.35">
      <c r="A120" s="1"/>
      <c r="B120" s="1"/>
      <c r="C120" s="1"/>
      <c r="D120" s="3"/>
      <c r="E120" s="3"/>
      <c r="F120" s="3"/>
      <c r="G120" s="4"/>
      <c r="H120" s="3"/>
      <c r="I120" s="3"/>
      <c r="J120" s="3"/>
      <c r="K120" s="3"/>
    </row>
    <row r="121" spans="1:11" ht="11.25" customHeight="1" x14ac:dyDescent="0.35">
      <c r="A121" s="63" t="s">
        <v>83</v>
      </c>
      <c r="B121" s="64"/>
      <c r="C121" s="15"/>
      <c r="D121" s="16"/>
      <c r="E121" s="16"/>
      <c r="F121" s="16"/>
      <c r="G121" s="16"/>
      <c r="H121" s="16"/>
      <c r="I121" s="16"/>
      <c r="J121" s="16"/>
      <c r="K121" s="16"/>
    </row>
    <row r="122" spans="1:11" ht="11.25" customHeight="1" x14ac:dyDescent="0.35">
      <c r="A122" s="61" t="s">
        <v>84</v>
      </c>
      <c r="B122" s="62"/>
      <c r="C122" s="1"/>
      <c r="D122" s="3"/>
      <c r="E122" s="3"/>
      <c r="F122" s="3"/>
      <c r="G122" s="3"/>
      <c r="H122" s="3"/>
      <c r="I122" s="3"/>
      <c r="J122" s="3"/>
      <c r="K122" s="3"/>
    </row>
    <row r="123" spans="1:11" ht="11.25" customHeight="1" x14ac:dyDescent="0.35">
      <c r="A123" s="1"/>
      <c r="B123" s="1" t="s">
        <v>85</v>
      </c>
      <c r="C123" s="1"/>
      <c r="D123" s="3"/>
      <c r="E123" s="3">
        <v>6000</v>
      </c>
      <c r="F123" s="3"/>
      <c r="G123" s="3">
        <f>E123</f>
        <v>6000</v>
      </c>
      <c r="H123" s="3"/>
      <c r="I123" s="3">
        <v>2000</v>
      </c>
      <c r="J123" s="3">
        <f t="shared" ref="J123:J128" si="44">SUM(G123:I123)</f>
        <v>8000</v>
      </c>
      <c r="K123" s="3"/>
    </row>
    <row r="124" spans="1:11" ht="11.25" customHeight="1" x14ac:dyDescent="0.35">
      <c r="A124" s="1"/>
      <c r="B124" s="1" t="s">
        <v>86</v>
      </c>
      <c r="C124" s="1"/>
      <c r="D124" s="3"/>
      <c r="E124" s="3">
        <v>3000</v>
      </c>
      <c r="F124" s="3"/>
      <c r="G124" s="3">
        <f t="shared" ref="G124:G128" si="45">E124</f>
        <v>3000</v>
      </c>
      <c r="H124" s="3"/>
      <c r="I124" s="3"/>
      <c r="J124" s="3">
        <f t="shared" si="44"/>
        <v>3000</v>
      </c>
      <c r="K124" s="3"/>
    </row>
    <row r="125" spans="1:11" ht="11.25" customHeight="1" x14ac:dyDescent="0.35">
      <c r="A125" s="1"/>
      <c r="B125" s="1" t="s">
        <v>87</v>
      </c>
      <c r="C125" s="1"/>
      <c r="D125" s="3"/>
      <c r="E125" s="3">
        <v>0</v>
      </c>
      <c r="F125" s="3"/>
      <c r="G125" s="3">
        <f t="shared" si="45"/>
        <v>0</v>
      </c>
      <c r="H125" s="3"/>
      <c r="I125" s="3"/>
      <c r="J125" s="3">
        <f t="shared" si="44"/>
        <v>0</v>
      </c>
      <c r="K125" s="3"/>
    </row>
    <row r="126" spans="1:11" ht="11.25" customHeight="1" x14ac:dyDescent="0.35">
      <c r="A126" s="1"/>
      <c r="B126" s="1" t="s">
        <v>88</v>
      </c>
      <c r="C126" s="1">
        <v>2</v>
      </c>
      <c r="D126" s="3">
        <v>500</v>
      </c>
      <c r="E126" s="3">
        <f>C126*D126</f>
        <v>1000</v>
      </c>
      <c r="F126" s="3"/>
      <c r="G126" s="3">
        <f t="shared" si="45"/>
        <v>1000</v>
      </c>
      <c r="H126" s="3"/>
      <c r="I126" s="3"/>
      <c r="J126" s="3">
        <f t="shared" si="44"/>
        <v>1000</v>
      </c>
      <c r="K126" s="3"/>
    </row>
    <row r="127" spans="1:11" ht="11.25" customHeight="1" x14ac:dyDescent="0.35">
      <c r="A127" s="1"/>
      <c r="B127" s="1" t="s">
        <v>89</v>
      </c>
      <c r="C127" s="1"/>
      <c r="D127" s="3"/>
      <c r="E127" s="3">
        <v>0</v>
      </c>
      <c r="F127" s="3"/>
      <c r="G127" s="3">
        <f t="shared" si="45"/>
        <v>0</v>
      </c>
      <c r="H127" s="3"/>
      <c r="I127" s="3"/>
      <c r="J127" s="3">
        <f t="shared" si="44"/>
        <v>0</v>
      </c>
      <c r="K127" s="3"/>
    </row>
    <row r="128" spans="1:11" ht="12" customHeight="1" x14ac:dyDescent="0.35">
      <c r="A128" s="1"/>
      <c r="B128" s="11" t="s">
        <v>90</v>
      </c>
      <c r="C128" s="11">
        <v>6</v>
      </c>
      <c r="D128" s="12">
        <v>500</v>
      </c>
      <c r="E128" s="12">
        <f>C128*D128</f>
        <v>3000</v>
      </c>
      <c r="F128" s="12"/>
      <c r="G128" s="12">
        <f t="shared" si="45"/>
        <v>3000</v>
      </c>
      <c r="H128" s="12"/>
      <c r="I128" s="12"/>
      <c r="J128" s="12">
        <f t="shared" si="44"/>
        <v>3000</v>
      </c>
      <c r="K128" s="12"/>
    </row>
    <row r="129" spans="1:11" ht="11.25" customHeight="1" x14ac:dyDescent="0.35">
      <c r="A129" s="1"/>
      <c r="B129" s="19" t="s">
        <v>44</v>
      </c>
      <c r="C129" s="1"/>
      <c r="D129" s="3"/>
      <c r="E129" s="3">
        <f>SUM(E123:E128)</f>
        <v>13000</v>
      </c>
      <c r="F129" s="3"/>
      <c r="G129" s="3">
        <f t="shared" ref="G129:J129" si="46">SUM(G123:G128)</f>
        <v>13000</v>
      </c>
      <c r="H129" s="3">
        <f t="shared" si="46"/>
        <v>0</v>
      </c>
      <c r="I129" s="3">
        <f t="shared" si="46"/>
        <v>2000</v>
      </c>
      <c r="J129" s="3">
        <f t="shared" si="46"/>
        <v>15000</v>
      </c>
      <c r="K129" s="3">
        <f>SUM(G129:I129)</f>
        <v>15000</v>
      </c>
    </row>
    <row r="130" spans="1:11" ht="11.25" customHeight="1" x14ac:dyDescent="0.35">
      <c r="A130" s="1"/>
      <c r="B130" s="19"/>
      <c r="C130" s="1"/>
      <c r="D130" s="3"/>
      <c r="E130" s="3"/>
      <c r="F130" s="3"/>
      <c r="G130" s="3"/>
      <c r="H130" s="3"/>
      <c r="I130" s="3"/>
      <c r="J130" s="3"/>
      <c r="K130" s="3"/>
    </row>
    <row r="131" spans="1:11" ht="11.25" customHeight="1" x14ac:dyDescent="0.35">
      <c r="A131" s="17" t="s">
        <v>23</v>
      </c>
      <c r="B131" s="19"/>
      <c r="C131" s="1"/>
      <c r="D131" s="3"/>
      <c r="E131" s="3"/>
      <c r="F131" s="3"/>
      <c r="G131" s="3"/>
      <c r="H131" s="3"/>
      <c r="I131" s="3"/>
      <c r="J131" s="3"/>
      <c r="K131" s="3"/>
    </row>
    <row r="132" spans="1:11" ht="11.25" customHeight="1" x14ac:dyDescent="0.35">
      <c r="A132" s="1"/>
      <c r="B132" s="1" t="s">
        <v>91</v>
      </c>
      <c r="C132" s="1">
        <f>40*7</f>
        <v>280</v>
      </c>
      <c r="D132" s="3">
        <v>16</v>
      </c>
      <c r="E132" s="3">
        <f t="shared" ref="E132:E134" si="47">C132*D132</f>
        <v>4480</v>
      </c>
      <c r="F132" s="3"/>
      <c r="G132" s="3">
        <f t="shared" ref="G132:G133" si="48">E132</f>
        <v>4480</v>
      </c>
      <c r="H132" s="3"/>
      <c r="I132" s="3"/>
      <c r="J132" s="3">
        <f t="shared" ref="J132:J134" si="49">SUM(G132:I132)</f>
        <v>4480</v>
      </c>
      <c r="K132" s="3"/>
    </row>
    <row r="133" spans="1:11" ht="12" customHeight="1" x14ac:dyDescent="0.35">
      <c r="A133" s="1"/>
      <c r="B133" s="1" t="s">
        <v>92</v>
      </c>
      <c r="C133" s="1">
        <f>44*4</f>
        <v>176</v>
      </c>
      <c r="D133" s="3">
        <v>16</v>
      </c>
      <c r="E133" s="3">
        <f t="shared" si="47"/>
        <v>2816</v>
      </c>
      <c r="F133" s="3"/>
      <c r="G133" s="3">
        <f t="shared" si="48"/>
        <v>2816</v>
      </c>
      <c r="H133" s="3"/>
      <c r="I133" s="3"/>
      <c r="J133" s="3">
        <f t="shared" si="49"/>
        <v>2816</v>
      </c>
      <c r="K133" s="3"/>
    </row>
    <row r="134" spans="1:11" ht="12" customHeight="1" x14ac:dyDescent="0.35">
      <c r="A134" s="1"/>
      <c r="B134" s="11" t="s">
        <v>93</v>
      </c>
      <c r="C134" s="11">
        <v>0</v>
      </c>
      <c r="D134" s="12">
        <v>16</v>
      </c>
      <c r="E134" s="12">
        <f t="shared" si="47"/>
        <v>0</v>
      </c>
      <c r="F134" s="12"/>
      <c r="G134" s="12">
        <v>0</v>
      </c>
      <c r="H134" s="12"/>
      <c r="I134" s="12"/>
      <c r="J134" s="12">
        <f t="shared" si="49"/>
        <v>0</v>
      </c>
      <c r="K134" s="12"/>
    </row>
    <row r="135" spans="1:11" ht="11.25" customHeight="1" x14ac:dyDescent="0.35">
      <c r="A135" s="1"/>
      <c r="B135" s="19" t="s">
        <v>44</v>
      </c>
      <c r="C135" s="1"/>
      <c r="D135" s="3"/>
      <c r="E135" s="3">
        <f>SUM(E132:E134)</f>
        <v>7296</v>
      </c>
      <c r="F135" s="3"/>
      <c r="G135" s="3">
        <f t="shared" ref="G135:J135" si="50">SUM(G132:G134)</f>
        <v>7296</v>
      </c>
      <c r="H135" s="3">
        <f t="shared" si="50"/>
        <v>0</v>
      </c>
      <c r="I135" s="3">
        <f t="shared" si="50"/>
        <v>0</v>
      </c>
      <c r="J135" s="3">
        <f t="shared" si="50"/>
        <v>7296</v>
      </c>
      <c r="K135" s="3">
        <f>SUM(G135:I135)</f>
        <v>7296</v>
      </c>
    </row>
    <row r="136" spans="1:11" ht="11.25" customHeight="1" x14ac:dyDescent="0.35">
      <c r="A136" s="1"/>
      <c r="B136" s="1"/>
      <c r="C136" s="1"/>
      <c r="D136" s="3"/>
      <c r="E136" s="3"/>
      <c r="F136" s="3"/>
      <c r="G136" s="3"/>
      <c r="H136" s="3"/>
      <c r="I136" s="3"/>
      <c r="J136" s="3"/>
      <c r="K136" s="3"/>
    </row>
    <row r="137" spans="1:11" ht="11.25" customHeight="1" x14ac:dyDescent="0.35">
      <c r="A137" s="61" t="s">
        <v>94</v>
      </c>
      <c r="B137" s="62"/>
      <c r="C137" s="1"/>
      <c r="D137" s="3"/>
      <c r="E137" s="3"/>
      <c r="F137" s="3"/>
      <c r="G137" s="3"/>
      <c r="H137" s="3"/>
      <c r="I137" s="3"/>
      <c r="J137" s="3"/>
      <c r="K137" s="3"/>
    </row>
    <row r="138" spans="1:11" ht="11.25" customHeight="1" x14ac:dyDescent="0.35">
      <c r="A138" s="1"/>
      <c r="B138" s="1" t="s">
        <v>76</v>
      </c>
      <c r="C138" s="1"/>
      <c r="D138" s="3"/>
      <c r="E138" s="3">
        <v>500</v>
      </c>
      <c r="F138" s="3"/>
      <c r="G138" s="3">
        <f t="shared" ref="G138:G140" si="51">E138</f>
        <v>500</v>
      </c>
      <c r="H138" s="3"/>
      <c r="I138" s="3"/>
      <c r="J138" s="3">
        <f t="shared" ref="J138:J140" si="52">SUM(G138:I138)</f>
        <v>500</v>
      </c>
      <c r="K138" s="3"/>
    </row>
    <row r="139" spans="1:11" ht="11.25" customHeight="1" x14ac:dyDescent="0.35">
      <c r="A139" s="1"/>
      <c r="B139" s="1" t="s">
        <v>95</v>
      </c>
      <c r="C139" s="1"/>
      <c r="D139" s="3"/>
      <c r="E139" s="3">
        <v>0</v>
      </c>
      <c r="F139" s="3"/>
      <c r="G139" s="3">
        <f t="shared" si="51"/>
        <v>0</v>
      </c>
      <c r="H139" s="3"/>
      <c r="I139" s="3"/>
      <c r="J139" s="3">
        <f t="shared" si="52"/>
        <v>0</v>
      </c>
      <c r="K139" s="3"/>
    </row>
    <row r="140" spans="1:11" ht="12" customHeight="1" x14ac:dyDescent="0.35">
      <c r="A140" s="1"/>
      <c r="B140" s="11" t="s">
        <v>82</v>
      </c>
      <c r="C140" s="11"/>
      <c r="D140" s="12"/>
      <c r="E140" s="12">
        <v>0</v>
      </c>
      <c r="F140" s="12"/>
      <c r="G140" s="12">
        <f t="shared" si="51"/>
        <v>0</v>
      </c>
      <c r="H140" s="12"/>
      <c r="I140" s="12"/>
      <c r="J140" s="12">
        <f t="shared" si="52"/>
        <v>0</v>
      </c>
      <c r="K140" s="12"/>
    </row>
    <row r="141" spans="1:11" ht="11.25" customHeight="1" x14ac:dyDescent="0.35">
      <c r="A141" s="1"/>
      <c r="B141" s="19" t="s">
        <v>44</v>
      </c>
      <c r="C141" s="1"/>
      <c r="D141" s="3"/>
      <c r="E141" s="3">
        <f>SUM(E138:E140)</f>
        <v>500</v>
      </c>
      <c r="F141" s="3"/>
      <c r="G141" s="3">
        <f t="shared" ref="G141:J141" si="53">SUM(G138:G140)</f>
        <v>500</v>
      </c>
      <c r="H141" s="3">
        <f t="shared" si="53"/>
        <v>0</v>
      </c>
      <c r="I141" s="3">
        <f t="shared" si="53"/>
        <v>0</v>
      </c>
      <c r="J141" s="3">
        <f t="shared" si="53"/>
        <v>500</v>
      </c>
      <c r="K141" s="3">
        <f>SUM(G141:I141)</f>
        <v>500</v>
      </c>
    </row>
    <row r="142" spans="1:11" ht="11.25" customHeight="1" x14ac:dyDescent="0.35">
      <c r="A142" s="1"/>
      <c r="B142" s="1"/>
      <c r="C142" s="1"/>
      <c r="D142" s="3"/>
      <c r="E142" s="3"/>
      <c r="F142" s="3"/>
      <c r="G142" s="3"/>
      <c r="H142" s="3"/>
      <c r="I142" s="3"/>
      <c r="J142" s="3"/>
      <c r="K142" s="3"/>
    </row>
    <row r="143" spans="1:11" ht="11.25" customHeight="1" x14ac:dyDescent="0.35">
      <c r="A143" s="17" t="s">
        <v>48</v>
      </c>
      <c r="B143" s="1"/>
      <c r="C143" s="1"/>
      <c r="D143" s="3"/>
      <c r="E143" s="3"/>
      <c r="F143" s="3"/>
      <c r="G143" s="3"/>
      <c r="H143" s="3"/>
      <c r="I143" s="3"/>
      <c r="J143" s="3"/>
      <c r="K143" s="3"/>
    </row>
    <row r="144" spans="1:11" ht="12" customHeight="1" x14ac:dyDescent="0.35">
      <c r="A144" s="17"/>
      <c r="B144" s="11" t="s">
        <v>48</v>
      </c>
      <c r="C144" s="11"/>
      <c r="D144" s="12"/>
      <c r="E144" s="12">
        <f>E11-(I141+I135+I129)</f>
        <v>0</v>
      </c>
      <c r="F144" s="12"/>
      <c r="G144" s="12"/>
      <c r="H144" s="12"/>
      <c r="I144" s="12">
        <f>E144</f>
        <v>0</v>
      </c>
      <c r="J144" s="12">
        <f>SUM(G144:I144)</f>
        <v>0</v>
      </c>
      <c r="K144" s="12"/>
    </row>
    <row r="145" spans="1:11" ht="11.25" customHeight="1" x14ac:dyDescent="0.35">
      <c r="A145" s="1"/>
      <c r="B145" s="19" t="s">
        <v>44</v>
      </c>
      <c r="C145" s="1"/>
      <c r="D145" s="3"/>
      <c r="E145" s="3">
        <f>SUM(E144)</f>
        <v>0</v>
      </c>
      <c r="F145" s="3"/>
      <c r="G145" s="3">
        <f t="shared" ref="G145:J145" si="54">SUM(G144)</f>
        <v>0</v>
      </c>
      <c r="H145" s="3">
        <f t="shared" si="54"/>
        <v>0</v>
      </c>
      <c r="I145" s="3">
        <f t="shared" si="54"/>
        <v>0</v>
      </c>
      <c r="J145" s="3">
        <f t="shared" si="54"/>
        <v>0</v>
      </c>
      <c r="K145" s="3">
        <f>SUM(G145:I145)</f>
        <v>0</v>
      </c>
    </row>
    <row r="146" spans="1:11" ht="11.25" customHeight="1" x14ac:dyDescent="0.35">
      <c r="A146" s="1"/>
      <c r="B146" s="1"/>
      <c r="C146" s="1"/>
      <c r="D146" s="3"/>
      <c r="E146" s="3"/>
      <c r="F146" s="3"/>
      <c r="G146" s="3"/>
      <c r="H146" s="3"/>
      <c r="I146" s="3"/>
      <c r="J146" s="3"/>
      <c r="K146" s="3"/>
    </row>
    <row r="147" spans="1:11" ht="11.25" customHeight="1" x14ac:dyDescent="0.35">
      <c r="A147" s="1"/>
      <c r="B147" s="21" t="s">
        <v>49</v>
      </c>
      <c r="C147" s="22"/>
      <c r="D147" s="23"/>
      <c r="E147" s="24">
        <f>SUM(E129+E135+E141+E145)</f>
        <v>20796</v>
      </c>
      <c r="F147" s="24"/>
      <c r="G147" s="24">
        <f t="shared" ref="G147:K147" si="55">SUM(G145+G135+G129+G141)</f>
        <v>20796</v>
      </c>
      <c r="H147" s="24">
        <f t="shared" si="55"/>
        <v>0</v>
      </c>
      <c r="I147" s="24">
        <f t="shared" si="55"/>
        <v>2000</v>
      </c>
      <c r="J147" s="24">
        <f t="shared" si="55"/>
        <v>22796</v>
      </c>
      <c r="K147" s="24">
        <f t="shared" si="55"/>
        <v>22796</v>
      </c>
    </row>
    <row r="148" spans="1:11" ht="11.25" customHeight="1" x14ac:dyDescent="0.35">
      <c r="A148" s="1"/>
      <c r="B148" s="1"/>
      <c r="C148" s="1"/>
      <c r="D148" s="3"/>
      <c r="E148" s="3"/>
      <c r="F148" s="3"/>
      <c r="G148" s="3"/>
      <c r="H148" s="3"/>
      <c r="I148" s="3"/>
      <c r="J148" s="3"/>
      <c r="K148" s="3"/>
    </row>
    <row r="149" spans="1:11" ht="11.25" customHeight="1" x14ac:dyDescent="0.35">
      <c r="A149" s="1"/>
      <c r="B149" s="1"/>
      <c r="C149" s="1"/>
      <c r="D149" s="3"/>
      <c r="E149" s="3"/>
      <c r="F149" s="3"/>
      <c r="G149" s="3"/>
      <c r="H149" s="3"/>
      <c r="I149" s="3"/>
      <c r="J149" s="3"/>
      <c r="K149" s="3"/>
    </row>
    <row r="150" spans="1:11" ht="11.25" customHeight="1" x14ac:dyDescent="0.35">
      <c r="A150" s="1"/>
      <c r="B150" s="1"/>
      <c r="C150" s="1"/>
      <c r="D150" s="3"/>
      <c r="E150" s="3"/>
      <c r="F150" s="3"/>
      <c r="G150" s="3"/>
      <c r="H150" s="3"/>
      <c r="I150" s="3"/>
      <c r="J150" s="3"/>
      <c r="K150" s="3"/>
    </row>
    <row r="151" spans="1:11" ht="11.25" customHeight="1" x14ac:dyDescent="0.35">
      <c r="A151" s="63" t="s">
        <v>96</v>
      </c>
      <c r="B151" s="64"/>
      <c r="C151" s="15"/>
      <c r="D151" s="16"/>
      <c r="E151" s="16"/>
      <c r="F151" s="16"/>
      <c r="G151" s="16"/>
      <c r="H151" s="16"/>
      <c r="I151" s="16"/>
      <c r="J151" s="16"/>
      <c r="K151" s="16"/>
    </row>
    <row r="152" spans="1:11" ht="11.25" customHeight="1" x14ac:dyDescent="0.35">
      <c r="A152" s="17" t="s">
        <v>97</v>
      </c>
      <c r="B152" s="1"/>
      <c r="C152" s="1"/>
      <c r="D152" s="3"/>
      <c r="E152" s="3"/>
      <c r="F152" s="3"/>
      <c r="G152" s="3"/>
      <c r="H152" s="3"/>
      <c r="I152" s="3"/>
      <c r="J152" s="3"/>
      <c r="K152" s="3"/>
    </row>
    <row r="153" spans="1:11" ht="11.25" customHeight="1" x14ac:dyDescent="0.35">
      <c r="A153" s="1"/>
      <c r="B153" s="1" t="s">
        <v>98</v>
      </c>
      <c r="C153" s="1">
        <f>40*19</f>
        <v>760</v>
      </c>
      <c r="D153" s="3">
        <v>16</v>
      </c>
      <c r="E153" s="3">
        <f t="shared" ref="E153:E157" si="56">C153*D153</f>
        <v>12160</v>
      </c>
      <c r="F153" s="3"/>
      <c r="G153" s="3">
        <f t="shared" ref="G153:G157" si="57">E153</f>
        <v>12160</v>
      </c>
      <c r="H153" s="3"/>
      <c r="I153" s="3"/>
      <c r="J153" s="3">
        <f t="shared" ref="J153:J157" si="58">SUM(G153:I153)</f>
        <v>12160</v>
      </c>
      <c r="K153" s="3"/>
    </row>
    <row r="154" spans="1:11" ht="11.25" customHeight="1" x14ac:dyDescent="0.35">
      <c r="A154" s="1"/>
      <c r="B154" s="1" t="s">
        <v>99</v>
      </c>
      <c r="C154" s="1">
        <v>0</v>
      </c>
      <c r="D154" s="3">
        <v>16</v>
      </c>
      <c r="E154" s="3">
        <f t="shared" si="56"/>
        <v>0</v>
      </c>
      <c r="F154" s="3"/>
      <c r="G154" s="3">
        <f t="shared" si="57"/>
        <v>0</v>
      </c>
      <c r="H154" s="3"/>
      <c r="I154" s="3"/>
      <c r="J154" s="3">
        <f t="shared" si="58"/>
        <v>0</v>
      </c>
      <c r="K154" s="3"/>
    </row>
    <row r="155" spans="1:11" ht="11.25" customHeight="1" x14ac:dyDescent="0.35">
      <c r="A155" s="1"/>
      <c r="B155" s="1" t="s">
        <v>100</v>
      </c>
      <c r="C155" s="1">
        <v>0</v>
      </c>
      <c r="D155" s="3">
        <v>16</v>
      </c>
      <c r="E155" s="3">
        <f t="shared" si="56"/>
        <v>0</v>
      </c>
      <c r="F155" s="3"/>
      <c r="G155" s="3">
        <f t="shared" si="57"/>
        <v>0</v>
      </c>
      <c r="H155" s="3"/>
      <c r="I155" s="3"/>
      <c r="J155" s="3">
        <f t="shared" si="58"/>
        <v>0</v>
      </c>
      <c r="K155" s="3"/>
    </row>
    <row r="156" spans="1:11" ht="11.25" customHeight="1" x14ac:dyDescent="0.35">
      <c r="A156" s="1"/>
      <c r="B156" s="1" t="s">
        <v>101</v>
      </c>
      <c r="C156" s="1">
        <v>0</v>
      </c>
      <c r="D156" s="3">
        <v>16</v>
      </c>
      <c r="E156" s="3">
        <f t="shared" si="56"/>
        <v>0</v>
      </c>
      <c r="F156" s="3"/>
      <c r="G156" s="3">
        <f t="shared" si="57"/>
        <v>0</v>
      </c>
      <c r="H156" s="3"/>
      <c r="I156" s="3"/>
      <c r="J156" s="3">
        <f t="shared" si="58"/>
        <v>0</v>
      </c>
      <c r="K156" s="3"/>
    </row>
    <row r="157" spans="1:11" ht="12" customHeight="1" x14ac:dyDescent="0.35">
      <c r="A157" s="1"/>
      <c r="B157" s="11" t="s">
        <v>102</v>
      </c>
      <c r="C157" s="11">
        <v>0</v>
      </c>
      <c r="D157" s="12">
        <v>16</v>
      </c>
      <c r="E157" s="12">
        <f t="shared" si="56"/>
        <v>0</v>
      </c>
      <c r="F157" s="12"/>
      <c r="G157" s="12">
        <f t="shared" si="57"/>
        <v>0</v>
      </c>
      <c r="H157" s="12"/>
      <c r="I157" s="12"/>
      <c r="J157" s="12">
        <f t="shared" si="58"/>
        <v>0</v>
      </c>
      <c r="K157" s="12"/>
    </row>
    <row r="158" spans="1:11" ht="11.25" customHeight="1" x14ac:dyDescent="0.35">
      <c r="A158" s="1"/>
      <c r="B158" s="19" t="s">
        <v>29</v>
      </c>
      <c r="C158" s="1"/>
      <c r="D158" s="3"/>
      <c r="E158" s="3">
        <f>SUM(E153:E157)</f>
        <v>12160</v>
      </c>
      <c r="F158" s="3"/>
      <c r="G158" s="3">
        <f t="shared" ref="G158:J158" si="59">SUM(G153:G157)</f>
        <v>12160</v>
      </c>
      <c r="H158" s="3">
        <f t="shared" si="59"/>
        <v>0</v>
      </c>
      <c r="I158" s="3">
        <f t="shared" si="59"/>
        <v>0</v>
      </c>
      <c r="J158" s="3">
        <f t="shared" si="59"/>
        <v>12160</v>
      </c>
      <c r="K158" s="3">
        <f>SUM(G158:I158)</f>
        <v>12160</v>
      </c>
    </row>
    <row r="159" spans="1:11" ht="11.25" customHeight="1" x14ac:dyDescent="0.35">
      <c r="A159" s="1"/>
      <c r="B159" s="1"/>
      <c r="C159" s="1"/>
      <c r="D159" s="3"/>
      <c r="E159" s="3"/>
      <c r="F159" s="3"/>
      <c r="G159" s="3"/>
      <c r="H159" s="3"/>
      <c r="I159" s="3"/>
      <c r="J159" s="3"/>
      <c r="K159" s="3"/>
    </row>
    <row r="160" spans="1:11" ht="11.25" customHeight="1" x14ac:dyDescent="0.35">
      <c r="A160" s="17" t="s">
        <v>103</v>
      </c>
      <c r="B160" s="1"/>
      <c r="C160" s="1"/>
      <c r="D160" s="3"/>
      <c r="E160" s="3"/>
      <c r="F160" s="3"/>
      <c r="G160" s="3"/>
      <c r="H160" s="3"/>
      <c r="I160" s="3"/>
      <c r="J160" s="3"/>
      <c r="K160" s="3"/>
    </row>
    <row r="161" spans="1:11" ht="12" customHeight="1" x14ac:dyDescent="0.35">
      <c r="A161" s="17"/>
      <c r="B161" s="11" t="s">
        <v>104</v>
      </c>
      <c r="C161" s="11"/>
      <c r="D161" s="12"/>
      <c r="E161" s="12">
        <v>154000</v>
      </c>
      <c r="F161" s="12"/>
      <c r="G161" s="12">
        <f>E161*0.4</f>
        <v>61600</v>
      </c>
      <c r="H161" s="12">
        <f>E161*0.6</f>
        <v>92400</v>
      </c>
      <c r="I161" s="12"/>
      <c r="J161" s="12">
        <f>SUM(G161:I161)</f>
        <v>154000</v>
      </c>
      <c r="K161" s="12"/>
    </row>
    <row r="162" spans="1:11" ht="11.25" customHeight="1" x14ac:dyDescent="0.35">
      <c r="A162" s="1"/>
      <c r="B162" s="19" t="s">
        <v>29</v>
      </c>
      <c r="C162" s="1"/>
      <c r="D162" s="3"/>
      <c r="E162" s="3">
        <f>SUM(E161)</f>
        <v>154000</v>
      </c>
      <c r="F162" s="3"/>
      <c r="G162" s="3">
        <f t="shared" ref="G162:J162" si="60">SUM(G161)</f>
        <v>61600</v>
      </c>
      <c r="H162" s="3">
        <f t="shared" si="60"/>
        <v>92400</v>
      </c>
      <c r="I162" s="3">
        <f t="shared" si="60"/>
        <v>0</v>
      </c>
      <c r="J162" s="3">
        <f t="shared" si="60"/>
        <v>154000</v>
      </c>
      <c r="K162" s="3">
        <f>SUM(G162:I162)</f>
        <v>154000</v>
      </c>
    </row>
    <row r="163" spans="1:11" ht="11.25" customHeight="1" x14ac:dyDescent="0.35">
      <c r="A163" s="1"/>
      <c r="B163" s="19"/>
      <c r="C163" s="1"/>
      <c r="D163" s="3"/>
      <c r="E163" s="3"/>
      <c r="F163" s="3"/>
      <c r="G163" s="3"/>
      <c r="H163" s="3"/>
      <c r="I163" s="3"/>
      <c r="J163" s="3"/>
      <c r="K163" s="3"/>
    </row>
    <row r="164" spans="1:11" ht="11.25" customHeight="1" x14ac:dyDescent="0.35">
      <c r="A164" s="1"/>
      <c r="B164" s="19"/>
      <c r="C164" s="1"/>
      <c r="D164" s="3"/>
      <c r="E164" s="3"/>
      <c r="F164" s="3"/>
      <c r="G164" s="3"/>
      <c r="H164" s="3"/>
      <c r="I164" s="3"/>
      <c r="J164" s="3"/>
      <c r="K164" s="3"/>
    </row>
    <row r="165" spans="1:11" ht="11.25" customHeight="1" x14ac:dyDescent="0.35">
      <c r="A165" s="1"/>
      <c r="B165" s="1"/>
      <c r="C165" s="1"/>
      <c r="D165" s="3"/>
      <c r="E165" s="3"/>
      <c r="F165" s="3"/>
      <c r="G165" s="3"/>
      <c r="H165" s="3"/>
      <c r="I165" s="3"/>
      <c r="J165" s="3"/>
      <c r="K165" s="3"/>
    </row>
    <row r="166" spans="1:11" ht="11.25" customHeight="1" x14ac:dyDescent="0.35">
      <c r="A166" s="1"/>
      <c r="B166" s="21" t="s">
        <v>49</v>
      </c>
      <c r="C166" s="22"/>
      <c r="D166" s="23"/>
      <c r="E166" s="24">
        <f>E158+E162</f>
        <v>166160</v>
      </c>
      <c r="F166" s="24"/>
      <c r="G166" s="24">
        <f t="shared" ref="G166:J166" si="61">G158+G162</f>
        <v>73760</v>
      </c>
      <c r="H166" s="24">
        <f t="shared" si="61"/>
        <v>92400</v>
      </c>
      <c r="I166" s="24">
        <f t="shared" si="61"/>
        <v>0</v>
      </c>
      <c r="J166" s="24">
        <f t="shared" si="61"/>
        <v>166160</v>
      </c>
      <c r="K166" s="25">
        <f>SUM(G166:I166)</f>
        <v>166160</v>
      </c>
    </row>
    <row r="167" spans="1:11" ht="11.25" customHeight="1" x14ac:dyDescent="0.35">
      <c r="A167" s="1"/>
      <c r="B167" s="1"/>
      <c r="C167" s="1"/>
      <c r="D167" s="3"/>
      <c r="E167" s="3"/>
      <c r="F167" s="3"/>
      <c r="G167" s="4"/>
      <c r="H167" s="3"/>
      <c r="I167" s="3"/>
      <c r="J167" s="3"/>
      <c r="K167" s="3"/>
    </row>
    <row r="168" spans="1:11" ht="11.25" customHeight="1" x14ac:dyDescent="0.35">
      <c r="A168" s="65" t="s">
        <v>105</v>
      </c>
      <c r="B168" s="64"/>
      <c r="C168" s="27"/>
      <c r="D168" s="28"/>
      <c r="E168" s="28"/>
      <c r="F168" s="28"/>
      <c r="G168" s="29">
        <f>(E8+E9)-G147-G117-G89-G54-G166</f>
        <v>92399.999999999971</v>
      </c>
      <c r="H168" s="30">
        <f>E10-H54-H89-H117-H147-H166</f>
        <v>0</v>
      </c>
      <c r="I168" s="29">
        <f>E11-I54-I89-I117-I147-I166+I54</f>
        <v>0</v>
      </c>
      <c r="J168" s="28"/>
      <c r="K168" s="28"/>
    </row>
  </sheetData>
  <mergeCells count="15">
    <mergeCell ref="A137:B137"/>
    <mergeCell ref="A151:B151"/>
    <mergeCell ref="A168:B168"/>
    <mergeCell ref="C1:J5"/>
    <mergeCell ref="A15:B15"/>
    <mergeCell ref="A29:B29"/>
    <mergeCell ref="A38:B38"/>
    <mergeCell ref="A44:B44"/>
    <mergeCell ref="A57:B57"/>
    <mergeCell ref="A58:B58"/>
    <mergeCell ref="A92:B92"/>
    <mergeCell ref="A93:B93"/>
    <mergeCell ref="A102:B102"/>
    <mergeCell ref="A121:B121"/>
    <mergeCell ref="A122:B12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8"/>
  <sheetViews>
    <sheetView topLeftCell="A9" workbookViewId="0">
      <selection activeCell="E54" sqref="E54"/>
    </sheetView>
  </sheetViews>
  <sheetFormatPr defaultColWidth="14.453125" defaultRowHeight="15" customHeight="1" x14ac:dyDescent="0.35"/>
  <cols>
    <col min="1" max="1" width="20.453125" customWidth="1"/>
    <col min="2" max="2" width="44.1796875" customWidth="1"/>
    <col min="3" max="3" width="11.453125" customWidth="1"/>
    <col min="4" max="4" width="18.1796875" customWidth="1"/>
    <col min="5" max="5" width="12.81640625" customWidth="1"/>
    <col min="6" max="6" width="8.1796875" customWidth="1"/>
    <col min="7" max="7" width="14.6328125" customWidth="1"/>
    <col min="8" max="8" width="10.6328125" customWidth="1"/>
    <col min="9" max="9" width="9.36328125" customWidth="1"/>
    <col min="10" max="11" width="10.1796875" customWidth="1"/>
    <col min="12" max="26" width="20.81640625" customWidth="1"/>
  </cols>
  <sheetData>
    <row r="1" spans="1:10" ht="11.25" customHeight="1" x14ac:dyDescent="0.35">
      <c r="A1" s="1"/>
      <c r="B1" s="2"/>
      <c r="C1" s="66" t="s">
        <v>0</v>
      </c>
      <c r="D1" s="67"/>
      <c r="E1" s="67"/>
      <c r="F1" s="67"/>
      <c r="G1" s="67"/>
      <c r="H1" s="67"/>
      <c r="I1" s="67"/>
      <c r="J1" s="68"/>
    </row>
    <row r="2" spans="1:10" ht="11.25" customHeight="1" x14ac:dyDescent="0.35">
      <c r="A2" s="1"/>
      <c r="B2" s="1"/>
      <c r="C2" s="69"/>
      <c r="D2" s="62"/>
      <c r="E2" s="62"/>
      <c r="F2" s="62"/>
      <c r="G2" s="62"/>
      <c r="H2" s="62"/>
      <c r="I2" s="62"/>
      <c r="J2" s="70"/>
    </row>
    <row r="3" spans="1:10" ht="11.25" customHeight="1" x14ac:dyDescent="0.35">
      <c r="A3" s="1"/>
      <c r="B3" s="1"/>
      <c r="C3" s="69"/>
      <c r="D3" s="62"/>
      <c r="E3" s="62"/>
      <c r="F3" s="62"/>
      <c r="G3" s="62"/>
      <c r="H3" s="62"/>
      <c r="I3" s="62"/>
      <c r="J3" s="70"/>
    </row>
    <row r="4" spans="1:10" ht="11.25" customHeight="1" x14ac:dyDescent="0.35">
      <c r="A4" s="1"/>
      <c r="B4" s="1"/>
      <c r="C4" s="69"/>
      <c r="D4" s="62"/>
      <c r="E4" s="62"/>
      <c r="F4" s="62"/>
      <c r="G4" s="62"/>
      <c r="H4" s="62"/>
      <c r="I4" s="62"/>
      <c r="J4" s="70"/>
    </row>
    <row r="5" spans="1:10" ht="11.25" customHeight="1" x14ac:dyDescent="0.35">
      <c r="A5" s="1"/>
      <c r="B5" s="1"/>
      <c r="C5" s="71"/>
      <c r="D5" s="72"/>
      <c r="E5" s="72"/>
      <c r="F5" s="72"/>
      <c r="G5" s="72"/>
      <c r="H5" s="72"/>
      <c r="I5" s="72"/>
      <c r="J5" s="73"/>
    </row>
    <row r="6" spans="1:10" ht="11.25" customHeight="1" x14ac:dyDescent="0.35">
      <c r="A6" s="1"/>
      <c r="B6" s="1"/>
      <c r="C6" s="1"/>
      <c r="D6" s="3"/>
      <c r="E6" s="3"/>
      <c r="F6" s="3"/>
      <c r="G6" s="4"/>
      <c r="H6" s="3"/>
      <c r="I6" s="3"/>
      <c r="J6" s="3"/>
    </row>
    <row r="7" spans="1:10" ht="11.25" customHeight="1" x14ac:dyDescent="0.35">
      <c r="A7" s="1"/>
      <c r="B7" s="5" t="s">
        <v>1</v>
      </c>
      <c r="C7" s="5" t="s">
        <v>2</v>
      </c>
      <c r="D7" s="5" t="s">
        <v>3</v>
      </c>
      <c r="E7" s="6" t="s">
        <v>4</v>
      </c>
      <c r="F7" s="7"/>
      <c r="G7" s="8" t="s">
        <v>5</v>
      </c>
      <c r="H7" s="9"/>
      <c r="I7" s="6"/>
      <c r="J7" s="10"/>
    </row>
    <row r="8" spans="1:10" ht="11.25" customHeight="1" x14ac:dyDescent="0.35">
      <c r="A8" s="1"/>
      <c r="B8" s="1" t="s">
        <v>6</v>
      </c>
      <c r="C8" s="1" t="s">
        <v>7</v>
      </c>
      <c r="D8" s="1" t="s">
        <v>8</v>
      </c>
      <c r="E8" s="3">
        <v>96000</v>
      </c>
      <c r="F8" s="3"/>
      <c r="G8" s="3">
        <f>E8/3</f>
        <v>32000</v>
      </c>
      <c r="H8" s="3"/>
      <c r="I8" s="3"/>
      <c r="J8" s="3"/>
    </row>
    <row r="9" spans="1:10" ht="11.25" customHeight="1" x14ac:dyDescent="0.35">
      <c r="A9" s="1"/>
      <c r="B9" s="1" t="s">
        <v>6</v>
      </c>
      <c r="C9" s="1" t="s">
        <v>7</v>
      </c>
      <c r="D9" s="1" t="s">
        <v>9</v>
      </c>
      <c r="E9" s="3">
        <v>154000</v>
      </c>
      <c r="F9" s="3"/>
      <c r="G9" s="3"/>
      <c r="H9" s="3"/>
      <c r="I9" s="3"/>
      <c r="J9" s="3"/>
    </row>
    <row r="10" spans="1:10" ht="11.25" customHeight="1" x14ac:dyDescent="0.35">
      <c r="A10" s="1"/>
      <c r="B10" s="1" t="s">
        <v>10</v>
      </c>
      <c r="C10" s="1" t="s">
        <v>7</v>
      </c>
      <c r="D10" s="1" t="s">
        <v>11</v>
      </c>
      <c r="E10" s="3">
        <v>94000</v>
      </c>
      <c r="F10" s="3"/>
      <c r="G10" s="3"/>
      <c r="H10" s="3"/>
      <c r="I10" s="3"/>
      <c r="J10" s="3"/>
    </row>
    <row r="11" spans="1:10" ht="12" customHeight="1" x14ac:dyDescent="0.35">
      <c r="A11" s="1"/>
      <c r="B11" s="11" t="s">
        <v>12</v>
      </c>
      <c r="C11" s="11" t="s">
        <v>7</v>
      </c>
      <c r="D11" s="11" t="s">
        <v>13</v>
      </c>
      <c r="E11" s="12">
        <v>2000</v>
      </c>
      <c r="F11" s="12"/>
      <c r="G11" s="13"/>
      <c r="H11" s="12"/>
      <c r="I11" s="12"/>
      <c r="J11" s="3"/>
    </row>
    <row r="12" spans="1:10" ht="11.25" customHeight="1" x14ac:dyDescent="0.35">
      <c r="A12" s="1"/>
      <c r="B12" s="1"/>
      <c r="C12" s="14"/>
      <c r="D12" s="14" t="s">
        <v>14</v>
      </c>
      <c r="E12" s="10">
        <f>SUM(E8:E11)</f>
        <v>346000</v>
      </c>
      <c r="F12" s="10"/>
      <c r="G12" s="3"/>
      <c r="H12" s="3"/>
      <c r="I12" s="3"/>
      <c r="J12" s="3"/>
    </row>
    <row r="13" spans="1:10" ht="11.25" customHeight="1" x14ac:dyDescent="0.35">
      <c r="A13" s="1"/>
      <c r="B13" s="1"/>
      <c r="C13" s="1"/>
      <c r="D13" s="3"/>
      <c r="E13" s="3"/>
      <c r="F13" s="3"/>
      <c r="G13" s="4"/>
      <c r="H13" s="3"/>
      <c r="I13" s="3"/>
      <c r="J13" s="3"/>
    </row>
    <row r="14" spans="1:10" ht="11.25" customHeight="1" x14ac:dyDescent="0.35">
      <c r="A14" s="14"/>
      <c r="B14" s="14"/>
      <c r="C14" s="5" t="s">
        <v>15</v>
      </c>
      <c r="D14" s="6" t="s">
        <v>16</v>
      </c>
      <c r="E14" s="6" t="s">
        <v>17</v>
      </c>
      <c r="F14" s="6"/>
      <c r="G14" s="6" t="s">
        <v>18</v>
      </c>
      <c r="H14" s="6" t="s">
        <v>19</v>
      </c>
      <c r="I14" s="6" t="s">
        <v>20</v>
      </c>
      <c r="J14" s="6" t="s">
        <v>21</v>
      </c>
    </row>
    <row r="15" spans="1:10" ht="11.25" customHeight="1" x14ac:dyDescent="0.35">
      <c r="A15" s="63" t="s">
        <v>22</v>
      </c>
      <c r="B15" s="64"/>
      <c r="C15" s="15"/>
      <c r="D15" s="16"/>
      <c r="E15" s="16"/>
      <c r="F15" s="16"/>
      <c r="G15" s="16"/>
      <c r="H15" s="16"/>
      <c r="I15" s="16"/>
      <c r="J15" s="16"/>
    </row>
    <row r="16" spans="1:10" ht="11.25" customHeight="1" x14ac:dyDescent="0.35">
      <c r="A16" s="17" t="s">
        <v>23</v>
      </c>
      <c r="B16" s="18"/>
      <c r="C16" s="1"/>
      <c r="D16" s="3"/>
      <c r="E16" s="3"/>
      <c r="F16" s="3"/>
      <c r="G16" s="3"/>
      <c r="H16" s="3"/>
      <c r="I16" s="3"/>
      <c r="J16" s="3"/>
    </row>
    <row r="17" spans="1:11" ht="11.25" customHeight="1" x14ac:dyDescent="0.35">
      <c r="A17" s="1"/>
      <c r="B17" s="1" t="s">
        <v>24</v>
      </c>
      <c r="C17" s="1">
        <f>40*10</f>
        <v>400</v>
      </c>
      <c r="D17" s="3">
        <v>16</v>
      </c>
      <c r="E17" s="3">
        <f t="shared" ref="E17:E21" si="0">C17*D17</f>
        <v>6400</v>
      </c>
      <c r="F17" s="3"/>
      <c r="G17" s="3">
        <f t="shared" ref="G17:G21" si="1">E17</f>
        <v>6400</v>
      </c>
      <c r="H17" s="3"/>
      <c r="I17" s="3"/>
      <c r="J17" s="3">
        <f t="shared" ref="J17:J21" si="2">SUM(G17:I17)</f>
        <v>6400</v>
      </c>
      <c r="K17" s="3"/>
    </row>
    <row r="18" spans="1:11" ht="11.25" customHeight="1" x14ac:dyDescent="0.35">
      <c r="A18" s="1"/>
      <c r="B18" s="1" t="s">
        <v>25</v>
      </c>
      <c r="C18" s="1">
        <f>40*9</f>
        <v>360</v>
      </c>
      <c r="D18" s="3">
        <v>16</v>
      </c>
      <c r="E18" s="3">
        <f t="shared" si="0"/>
        <v>5760</v>
      </c>
      <c r="F18" s="3"/>
      <c r="G18" s="3">
        <f t="shared" si="1"/>
        <v>5760</v>
      </c>
      <c r="H18" s="3"/>
      <c r="I18" s="3"/>
      <c r="J18" s="3">
        <f t="shared" si="2"/>
        <v>5760</v>
      </c>
      <c r="K18" s="3"/>
    </row>
    <row r="19" spans="1:11" ht="11.25" customHeight="1" x14ac:dyDescent="0.35">
      <c r="A19" s="1"/>
      <c r="B19" s="1" t="s">
        <v>26</v>
      </c>
      <c r="C19" s="1">
        <f>40*7</f>
        <v>280</v>
      </c>
      <c r="D19" s="3">
        <v>16</v>
      </c>
      <c r="E19" s="3">
        <f t="shared" si="0"/>
        <v>4480</v>
      </c>
      <c r="F19" s="3"/>
      <c r="G19" s="3">
        <f t="shared" si="1"/>
        <v>4480</v>
      </c>
      <c r="H19" s="3"/>
      <c r="I19" s="3"/>
      <c r="J19" s="3">
        <f t="shared" si="2"/>
        <v>4480</v>
      </c>
      <c r="K19" s="3"/>
    </row>
    <row r="20" spans="1:11" ht="11.25" customHeight="1" x14ac:dyDescent="0.35">
      <c r="A20" s="1"/>
      <c r="B20" s="1" t="s">
        <v>27</v>
      </c>
      <c r="C20" s="1">
        <f>40*9</f>
        <v>360</v>
      </c>
      <c r="D20" s="3">
        <v>16</v>
      </c>
      <c r="E20" s="3">
        <f t="shared" si="0"/>
        <v>5760</v>
      </c>
      <c r="F20" s="3"/>
      <c r="G20" s="3">
        <f t="shared" si="1"/>
        <v>5760</v>
      </c>
      <c r="H20" s="3"/>
      <c r="I20" s="3"/>
      <c r="J20" s="3">
        <f t="shared" si="2"/>
        <v>5760</v>
      </c>
      <c r="K20" s="3"/>
    </row>
    <row r="21" spans="1:11" ht="11.25" customHeight="1" x14ac:dyDescent="0.35">
      <c r="A21" s="1"/>
      <c r="B21" s="11" t="s">
        <v>28</v>
      </c>
      <c r="C21" s="11">
        <f>40*4</f>
        <v>160</v>
      </c>
      <c r="D21" s="12">
        <v>16</v>
      </c>
      <c r="E21" s="12">
        <f t="shared" si="0"/>
        <v>2560</v>
      </c>
      <c r="F21" s="12"/>
      <c r="G21" s="12">
        <f t="shared" si="1"/>
        <v>2560</v>
      </c>
      <c r="H21" s="12"/>
      <c r="I21" s="12"/>
      <c r="J21" s="12">
        <f t="shared" si="2"/>
        <v>2560</v>
      </c>
      <c r="K21" s="12"/>
    </row>
    <row r="22" spans="1:11" ht="11.25" customHeight="1" x14ac:dyDescent="0.35">
      <c r="A22" s="1"/>
      <c r="B22" s="19" t="s">
        <v>29</v>
      </c>
      <c r="C22" s="1"/>
      <c r="D22" s="3"/>
      <c r="E22" s="3">
        <f>SUM(E17:E21)</f>
        <v>24960</v>
      </c>
      <c r="F22" s="3"/>
      <c r="G22" s="3">
        <f t="shared" ref="G22:J22" si="3">SUM(G17:G21)</f>
        <v>24960</v>
      </c>
      <c r="H22" s="3">
        <f t="shared" si="3"/>
        <v>0</v>
      </c>
      <c r="I22" s="3">
        <f t="shared" si="3"/>
        <v>0</v>
      </c>
      <c r="J22" s="3">
        <f t="shared" si="3"/>
        <v>24960</v>
      </c>
      <c r="K22" s="3">
        <f>SUM(G22:I22)</f>
        <v>24960</v>
      </c>
    </row>
    <row r="23" spans="1:11" ht="11.25" customHeight="1" x14ac:dyDescent="0.35">
      <c r="A23" s="1"/>
      <c r="B23" s="1"/>
      <c r="C23" s="1"/>
      <c r="D23" s="3"/>
      <c r="E23" s="3"/>
      <c r="F23" s="3"/>
      <c r="G23" s="3"/>
      <c r="H23" s="3"/>
      <c r="I23" s="3"/>
      <c r="J23" s="3"/>
      <c r="K23" s="3"/>
    </row>
    <row r="24" spans="1:11" ht="11.25" customHeight="1" x14ac:dyDescent="0.35">
      <c r="A24" s="17" t="s">
        <v>30</v>
      </c>
      <c r="B24" s="1"/>
      <c r="C24" s="1"/>
      <c r="D24" s="3"/>
      <c r="E24" s="3"/>
      <c r="F24" s="3"/>
      <c r="G24" s="3"/>
      <c r="H24" s="3"/>
      <c r="I24" s="3"/>
      <c r="J24" s="3"/>
      <c r="K24" s="3"/>
    </row>
    <row r="25" spans="1:11" ht="11.25" customHeight="1" x14ac:dyDescent="0.35">
      <c r="A25" s="17"/>
      <c r="B25" s="1" t="s">
        <v>31</v>
      </c>
      <c r="C25" s="1">
        <f>40*19</f>
        <v>760</v>
      </c>
      <c r="D25" s="3">
        <v>16</v>
      </c>
      <c r="E25" s="3">
        <f t="shared" ref="E25:E26" si="4">C25*D25</f>
        <v>12160</v>
      </c>
      <c r="F25" s="3"/>
      <c r="G25" s="3">
        <f t="shared" ref="G25:G26" si="5">E25</f>
        <v>12160</v>
      </c>
      <c r="H25" s="3"/>
      <c r="I25" s="3"/>
      <c r="J25" s="3">
        <f t="shared" ref="J25:J26" si="6">SUM(G25:I25)</f>
        <v>12160</v>
      </c>
      <c r="K25" s="3"/>
    </row>
    <row r="26" spans="1:11" ht="12" customHeight="1" x14ac:dyDescent="0.35">
      <c r="A26" s="1"/>
      <c r="B26" s="11" t="s">
        <v>32</v>
      </c>
      <c r="C26" s="11">
        <v>0</v>
      </c>
      <c r="D26" s="12">
        <v>16</v>
      </c>
      <c r="E26" s="12">
        <f t="shared" si="4"/>
        <v>0</v>
      </c>
      <c r="F26" s="12"/>
      <c r="G26" s="12">
        <f t="shared" si="5"/>
        <v>0</v>
      </c>
      <c r="H26" s="12"/>
      <c r="I26" s="12"/>
      <c r="J26" s="12">
        <f t="shared" si="6"/>
        <v>0</v>
      </c>
      <c r="K26" s="12"/>
    </row>
    <row r="27" spans="1:11" ht="11.25" customHeight="1" x14ac:dyDescent="0.35">
      <c r="A27" s="1"/>
      <c r="B27" s="19" t="s">
        <v>29</v>
      </c>
      <c r="C27" s="1"/>
      <c r="D27" s="3"/>
      <c r="E27" s="3">
        <f>SUM(E25:E26)</f>
        <v>12160</v>
      </c>
      <c r="F27" s="3"/>
      <c r="G27" s="3">
        <f t="shared" ref="G27:J27" si="7">SUM(G25:G26)</f>
        <v>12160</v>
      </c>
      <c r="H27" s="3">
        <f t="shared" si="7"/>
        <v>0</v>
      </c>
      <c r="I27" s="3">
        <f t="shared" si="7"/>
        <v>0</v>
      </c>
      <c r="J27" s="3">
        <f t="shared" si="7"/>
        <v>12160</v>
      </c>
      <c r="K27" s="3">
        <f>SUM(G27:I27)</f>
        <v>12160</v>
      </c>
    </row>
    <row r="28" spans="1:11" ht="11.25" customHeight="1" x14ac:dyDescent="0.35">
      <c r="A28" s="1"/>
      <c r="B28" s="19"/>
      <c r="C28" s="1"/>
      <c r="D28" s="3"/>
      <c r="E28" s="3"/>
      <c r="F28" s="3"/>
      <c r="G28" s="3"/>
      <c r="H28" s="3"/>
      <c r="I28" s="3"/>
      <c r="J28" s="3"/>
      <c r="K28" s="3"/>
    </row>
    <row r="29" spans="1:11" ht="11.25" customHeight="1" x14ac:dyDescent="0.35">
      <c r="A29" s="61" t="s">
        <v>33</v>
      </c>
      <c r="B29" s="62"/>
      <c r="C29" s="1"/>
      <c r="D29" s="3"/>
      <c r="E29" s="3"/>
      <c r="F29" s="3"/>
      <c r="G29" s="3"/>
      <c r="H29" s="3"/>
      <c r="I29" s="3"/>
      <c r="J29" s="3"/>
      <c r="K29" s="3"/>
    </row>
    <row r="30" spans="1:11" ht="11.25" customHeight="1" x14ac:dyDescent="0.35">
      <c r="A30" s="1"/>
      <c r="B30" s="1" t="s">
        <v>34</v>
      </c>
      <c r="C30" s="1"/>
      <c r="D30" s="3"/>
      <c r="E30" s="3">
        <v>5000</v>
      </c>
      <c r="F30" s="3"/>
      <c r="G30" s="3">
        <f t="shared" ref="G30:G31" si="8">E30-H30</f>
        <v>4000</v>
      </c>
      <c r="H30" s="3">
        <v>1000</v>
      </c>
      <c r="I30" s="3"/>
      <c r="J30" s="3">
        <f t="shared" ref="J30:J35" si="9">SUM(G30:I30)</f>
        <v>5000</v>
      </c>
      <c r="K30" s="3"/>
    </row>
    <row r="31" spans="1:11" ht="11.25" customHeight="1" x14ac:dyDescent="0.35">
      <c r="A31" s="1"/>
      <c r="B31" s="1" t="s">
        <v>35</v>
      </c>
      <c r="C31" s="1"/>
      <c r="D31" s="3"/>
      <c r="E31" s="3">
        <v>2000</v>
      </c>
      <c r="F31" s="3"/>
      <c r="G31" s="3">
        <f t="shared" si="8"/>
        <v>1400</v>
      </c>
      <c r="H31" s="3">
        <v>600</v>
      </c>
      <c r="I31" s="3"/>
      <c r="J31" s="3">
        <f t="shared" si="9"/>
        <v>2000</v>
      </c>
      <c r="K31" s="3"/>
    </row>
    <row r="32" spans="1:11" ht="11.25" customHeight="1" x14ac:dyDescent="0.35">
      <c r="A32" s="1"/>
      <c r="B32" s="1" t="s">
        <v>36</v>
      </c>
      <c r="C32" s="1"/>
      <c r="D32" s="3"/>
      <c r="E32" s="20">
        <v>300</v>
      </c>
      <c r="F32" s="3"/>
      <c r="G32" s="3">
        <v>300</v>
      </c>
      <c r="H32" s="3"/>
      <c r="I32" s="3"/>
      <c r="J32" s="3">
        <f t="shared" si="9"/>
        <v>300</v>
      </c>
      <c r="K32" s="3"/>
    </row>
    <row r="33" spans="1:11" ht="11.25" customHeight="1" x14ac:dyDescent="0.35">
      <c r="A33" s="1"/>
      <c r="B33" s="1" t="s">
        <v>37</v>
      </c>
      <c r="C33" s="1"/>
      <c r="D33" s="3"/>
      <c r="E33" s="3">
        <v>2000</v>
      </c>
      <c r="F33" s="3"/>
      <c r="G33" s="3">
        <v>2000</v>
      </c>
      <c r="H33" s="3"/>
      <c r="I33" s="3"/>
      <c r="J33" s="3">
        <f t="shared" si="9"/>
        <v>2000</v>
      </c>
      <c r="K33" s="3"/>
    </row>
    <row r="34" spans="1:11" ht="11.25" customHeight="1" x14ac:dyDescent="0.35">
      <c r="A34" s="1"/>
      <c r="B34" s="1" t="s">
        <v>38</v>
      </c>
      <c r="C34" s="1"/>
      <c r="D34" s="3"/>
      <c r="E34" s="3">
        <v>500</v>
      </c>
      <c r="F34" s="3"/>
      <c r="G34" s="3">
        <f t="shared" ref="G34:G35" si="10">E34</f>
        <v>500</v>
      </c>
      <c r="H34" s="3"/>
      <c r="I34" s="3"/>
      <c r="J34" s="3">
        <f t="shared" si="9"/>
        <v>500</v>
      </c>
      <c r="K34" s="3"/>
    </row>
    <row r="35" spans="1:11" ht="12" customHeight="1" x14ac:dyDescent="0.35">
      <c r="A35" s="1"/>
      <c r="B35" s="11" t="s">
        <v>39</v>
      </c>
      <c r="C35" s="11"/>
      <c r="D35" s="12"/>
      <c r="E35" s="12">
        <v>800</v>
      </c>
      <c r="F35" s="12"/>
      <c r="G35" s="12">
        <f t="shared" si="10"/>
        <v>800</v>
      </c>
      <c r="H35" s="12"/>
      <c r="I35" s="12"/>
      <c r="J35" s="12">
        <f t="shared" si="9"/>
        <v>800</v>
      </c>
      <c r="K35" s="12"/>
    </row>
    <row r="36" spans="1:11" ht="11.25" customHeight="1" x14ac:dyDescent="0.35">
      <c r="A36" s="1"/>
      <c r="B36" s="19" t="s">
        <v>29</v>
      </c>
      <c r="C36" s="1"/>
      <c r="D36" s="3"/>
      <c r="E36" s="3">
        <f>SUM(E30:E35)</f>
        <v>10600</v>
      </c>
      <c r="F36" s="3"/>
      <c r="G36" s="3">
        <f t="shared" ref="G36:J36" si="11">SUM(G30:G35)</f>
        <v>9000</v>
      </c>
      <c r="H36" s="3">
        <f t="shared" si="11"/>
        <v>1600</v>
      </c>
      <c r="I36" s="3">
        <f t="shared" si="11"/>
        <v>0</v>
      </c>
      <c r="J36" s="3">
        <f t="shared" si="11"/>
        <v>10600</v>
      </c>
      <c r="K36" s="3">
        <f>SUM(G36:I36)</f>
        <v>10600</v>
      </c>
    </row>
    <row r="37" spans="1:11" ht="11.25" customHeight="1" x14ac:dyDescent="0.35">
      <c r="A37" s="1"/>
      <c r="B37" s="1"/>
      <c r="C37" s="1"/>
      <c r="D37" s="3"/>
      <c r="E37" s="3"/>
      <c r="F37" s="3"/>
      <c r="G37" s="3"/>
      <c r="H37" s="3"/>
      <c r="I37" s="3"/>
      <c r="J37" s="3"/>
      <c r="K37" s="3"/>
    </row>
    <row r="38" spans="1:11" ht="11.25" customHeight="1" x14ac:dyDescent="0.35">
      <c r="A38" s="61" t="s">
        <v>40</v>
      </c>
      <c r="B38" s="62"/>
      <c r="C38" s="1"/>
      <c r="D38" s="3"/>
      <c r="E38" s="3"/>
      <c r="F38" s="3"/>
      <c r="G38" s="4"/>
      <c r="H38" s="3"/>
      <c r="I38" s="3"/>
      <c r="J38" s="3"/>
      <c r="K38" s="3"/>
    </row>
    <row r="39" spans="1:11" ht="11.25" customHeight="1" x14ac:dyDescent="0.35">
      <c r="A39" s="1"/>
      <c r="B39" s="1" t="s">
        <v>41</v>
      </c>
      <c r="C39" s="1"/>
      <c r="D39" s="3"/>
      <c r="E39" s="3">
        <v>0</v>
      </c>
      <c r="F39" s="3"/>
      <c r="G39" s="4">
        <f t="shared" ref="G39:G41" si="12">E39</f>
        <v>0</v>
      </c>
      <c r="H39" s="3"/>
      <c r="I39" s="3"/>
      <c r="J39" s="3">
        <f t="shared" ref="J39:J41" si="13">SUM(G39:I39)</f>
        <v>0</v>
      </c>
      <c r="K39" s="3"/>
    </row>
    <row r="40" spans="1:11" ht="11.25" customHeight="1" x14ac:dyDescent="0.35">
      <c r="A40" s="1"/>
      <c r="B40" s="1" t="s">
        <v>42</v>
      </c>
      <c r="C40" s="1"/>
      <c r="D40" s="3"/>
      <c r="E40" s="3">
        <v>500</v>
      </c>
      <c r="F40" s="3"/>
      <c r="G40" s="3">
        <f t="shared" si="12"/>
        <v>500</v>
      </c>
      <c r="H40" s="3"/>
      <c r="I40" s="3"/>
      <c r="J40" s="3">
        <f t="shared" si="13"/>
        <v>500</v>
      </c>
      <c r="K40" s="3"/>
    </row>
    <row r="41" spans="1:11" ht="12" customHeight="1" x14ac:dyDescent="0.35">
      <c r="A41" s="1"/>
      <c r="B41" s="11" t="s">
        <v>43</v>
      </c>
      <c r="C41" s="11"/>
      <c r="D41" s="12"/>
      <c r="E41" s="12">
        <v>0</v>
      </c>
      <c r="F41" s="12"/>
      <c r="G41" s="12">
        <f t="shared" si="12"/>
        <v>0</v>
      </c>
      <c r="H41" s="12"/>
      <c r="I41" s="12"/>
      <c r="J41" s="12">
        <f t="shared" si="13"/>
        <v>0</v>
      </c>
      <c r="K41" s="12"/>
    </row>
    <row r="42" spans="1:11" ht="11.25" customHeight="1" x14ac:dyDescent="0.35">
      <c r="A42" s="1"/>
      <c r="B42" s="19" t="s">
        <v>44</v>
      </c>
      <c r="C42" s="1"/>
      <c r="D42" s="3"/>
      <c r="E42" s="3">
        <f>SUM(E39:E41)</f>
        <v>500</v>
      </c>
      <c r="F42" s="3"/>
      <c r="G42" s="3">
        <f t="shared" ref="G42:J42" si="14">SUM(G39:G41)</f>
        <v>500</v>
      </c>
      <c r="H42" s="3">
        <f t="shared" si="14"/>
        <v>0</v>
      </c>
      <c r="I42" s="3">
        <f t="shared" si="14"/>
        <v>0</v>
      </c>
      <c r="J42" s="3">
        <f t="shared" si="14"/>
        <v>500</v>
      </c>
      <c r="K42" s="3">
        <f>SUM(G42:I42)</f>
        <v>500</v>
      </c>
    </row>
    <row r="43" spans="1:11" ht="11.25" customHeight="1" x14ac:dyDescent="0.35">
      <c r="A43" s="1"/>
      <c r="B43" s="1"/>
      <c r="C43" s="1"/>
      <c r="D43" s="3"/>
      <c r="E43" s="3"/>
      <c r="F43" s="3"/>
      <c r="G43" s="3"/>
      <c r="H43" s="3"/>
      <c r="I43" s="3"/>
      <c r="J43" s="3"/>
      <c r="K43" s="3"/>
    </row>
    <row r="44" spans="1:11" ht="11.25" customHeight="1" x14ac:dyDescent="0.35">
      <c r="A44" s="61" t="s">
        <v>45</v>
      </c>
      <c r="B44" s="62"/>
      <c r="C44" s="1"/>
      <c r="D44" s="3"/>
      <c r="E44" s="3"/>
      <c r="F44" s="3"/>
      <c r="G44" s="3"/>
      <c r="H44" s="3"/>
      <c r="I44" s="3"/>
      <c r="J44" s="3"/>
      <c r="K44" s="3"/>
    </row>
    <row r="45" spans="1:11" ht="11.25" customHeight="1" x14ac:dyDescent="0.35">
      <c r="A45" s="1"/>
      <c r="B45" s="1" t="s">
        <v>46</v>
      </c>
      <c r="C45" s="1"/>
      <c r="D45" s="3"/>
      <c r="E45" s="3">
        <v>0</v>
      </c>
      <c r="F45" s="3"/>
      <c r="G45" s="3">
        <f t="shared" ref="G45:G47" si="15">E45</f>
        <v>0</v>
      </c>
      <c r="H45" s="3"/>
      <c r="I45" s="3"/>
      <c r="J45" s="3">
        <f t="shared" ref="J45:J47" si="16">SUM(G45:I45)</f>
        <v>0</v>
      </c>
      <c r="K45" s="3"/>
    </row>
    <row r="46" spans="1:11" ht="11.25" customHeight="1" x14ac:dyDescent="0.35">
      <c r="A46" s="1"/>
      <c r="B46" s="1" t="s">
        <v>42</v>
      </c>
      <c r="C46" s="1"/>
      <c r="D46" s="3"/>
      <c r="E46" s="3">
        <v>0</v>
      </c>
      <c r="F46" s="3"/>
      <c r="G46" s="3">
        <f t="shared" si="15"/>
        <v>0</v>
      </c>
      <c r="H46" s="3"/>
      <c r="I46" s="3"/>
      <c r="J46" s="3">
        <f t="shared" si="16"/>
        <v>0</v>
      </c>
      <c r="K46" s="3"/>
    </row>
    <row r="47" spans="1:11" ht="12" customHeight="1" x14ac:dyDescent="0.35">
      <c r="A47" s="1"/>
      <c r="B47" s="11" t="s">
        <v>47</v>
      </c>
      <c r="C47" s="11"/>
      <c r="D47" s="12"/>
      <c r="E47" s="12">
        <v>0</v>
      </c>
      <c r="F47" s="12"/>
      <c r="G47" s="12">
        <f t="shared" si="15"/>
        <v>0</v>
      </c>
      <c r="H47" s="12"/>
      <c r="I47" s="12"/>
      <c r="J47" s="12">
        <f t="shared" si="16"/>
        <v>0</v>
      </c>
      <c r="K47" s="12"/>
    </row>
    <row r="48" spans="1:11" ht="11.25" customHeight="1" x14ac:dyDescent="0.35">
      <c r="A48" s="1"/>
      <c r="B48" s="19" t="s">
        <v>29</v>
      </c>
      <c r="C48" s="1"/>
      <c r="D48" s="3"/>
      <c r="E48" s="3">
        <f>SUM(E45:E47)</f>
        <v>0</v>
      </c>
      <c r="F48" s="3"/>
      <c r="G48" s="3">
        <f t="shared" ref="G48:J48" si="17">SUM(G45:G47)</f>
        <v>0</v>
      </c>
      <c r="H48" s="3">
        <f t="shared" si="17"/>
        <v>0</v>
      </c>
      <c r="I48" s="3">
        <f t="shared" si="17"/>
        <v>0</v>
      </c>
      <c r="J48" s="3">
        <f t="shared" si="17"/>
        <v>0</v>
      </c>
      <c r="K48" s="3">
        <f>SUM(G48:I48)</f>
        <v>0</v>
      </c>
    </row>
    <row r="50" spans="1:11" ht="11.25" customHeight="1" x14ac:dyDescent="0.35">
      <c r="A50" s="17" t="s">
        <v>48</v>
      </c>
      <c r="B50" s="1"/>
      <c r="C50" s="1"/>
      <c r="D50" s="3"/>
      <c r="E50" s="3"/>
      <c r="F50" s="3"/>
      <c r="G50" s="3"/>
      <c r="H50" s="3"/>
      <c r="I50" s="3"/>
      <c r="J50" s="3"/>
      <c r="K50" s="3"/>
    </row>
    <row r="51" spans="1:11" ht="12" customHeight="1" x14ac:dyDescent="0.35">
      <c r="A51" s="17"/>
      <c r="B51" s="11" t="s">
        <v>48</v>
      </c>
      <c r="C51" s="11"/>
      <c r="D51" s="12"/>
      <c r="E51" s="12">
        <f>G8-(G22+G27+G36+G42+G48+G129+G135+G141+G145+G158+G83)</f>
        <v>-30188</v>
      </c>
      <c r="F51" s="12"/>
      <c r="G51" s="12">
        <f>E51</f>
        <v>-30188</v>
      </c>
      <c r="H51" s="12"/>
      <c r="I51" s="12"/>
      <c r="J51" s="12">
        <f>SUM(G51:I51)</f>
        <v>-30188</v>
      </c>
      <c r="K51" s="12"/>
    </row>
    <row r="52" spans="1:11" ht="11.25" customHeight="1" x14ac:dyDescent="0.35">
      <c r="A52" s="1"/>
      <c r="B52" s="19" t="s">
        <v>44</v>
      </c>
      <c r="C52" s="1"/>
      <c r="D52" s="3"/>
      <c r="E52" s="3">
        <f>G9-(G49+G159+G23+G43+G28+G37+G130+G136+G142+G146)</f>
        <v>0</v>
      </c>
      <c r="F52" s="3"/>
      <c r="G52" s="3">
        <f t="shared" ref="G52:J52" si="18">SUM(G51)</f>
        <v>-30188</v>
      </c>
      <c r="H52" s="3">
        <f t="shared" si="18"/>
        <v>0</v>
      </c>
      <c r="I52" s="3">
        <f t="shared" si="18"/>
        <v>0</v>
      </c>
      <c r="J52" s="3">
        <f t="shared" si="18"/>
        <v>-30188</v>
      </c>
      <c r="K52" s="3">
        <f>SUM(G52:I52)</f>
        <v>-30188</v>
      </c>
    </row>
    <row r="53" spans="1:11" ht="11.25" customHeight="1" x14ac:dyDescent="0.35">
      <c r="A53" s="1"/>
      <c r="B53" s="1"/>
      <c r="C53" s="1"/>
      <c r="D53" s="3"/>
      <c r="E53" s="3"/>
      <c r="F53" s="3"/>
      <c r="G53" s="3"/>
      <c r="H53" s="3"/>
      <c r="I53" s="3"/>
      <c r="J53" s="3"/>
      <c r="K53" s="3"/>
    </row>
    <row r="54" spans="1:11" ht="11.25" customHeight="1" x14ac:dyDescent="0.35">
      <c r="A54" s="1"/>
      <c r="B54" s="21" t="s">
        <v>49</v>
      </c>
      <c r="C54" s="22"/>
      <c r="D54" s="23"/>
      <c r="E54" s="24">
        <f>SUM(G22+G27+G36+G42+G48+E52)</f>
        <v>46620</v>
      </c>
      <c r="F54" s="24"/>
      <c r="G54" s="24">
        <f t="shared" ref="G54:J54" si="19">SUM(G22+G27+G36+G42+G48+G52)</f>
        <v>16432</v>
      </c>
      <c r="H54" s="24">
        <f t="shared" si="19"/>
        <v>1600</v>
      </c>
      <c r="I54" s="24">
        <f t="shared" si="19"/>
        <v>0</v>
      </c>
      <c r="J54" s="24">
        <f t="shared" si="19"/>
        <v>18032</v>
      </c>
      <c r="K54" s="25">
        <f>SUM(G54:I54)</f>
        <v>18032</v>
      </c>
    </row>
    <row r="55" spans="1:11" ht="11.25" customHeight="1" x14ac:dyDescent="0.35">
      <c r="A55" s="1"/>
      <c r="B55" s="1"/>
      <c r="C55" s="1"/>
      <c r="D55" s="3"/>
      <c r="E55" s="3"/>
      <c r="F55" s="3"/>
      <c r="G55" s="3"/>
      <c r="H55" s="3"/>
      <c r="I55" s="3"/>
      <c r="J55" s="3"/>
      <c r="K55" s="3"/>
    </row>
    <row r="56" spans="1:11" ht="11.25" customHeight="1" x14ac:dyDescent="0.35">
      <c r="A56" s="1"/>
      <c r="B56" s="1"/>
      <c r="C56" s="1"/>
      <c r="D56" s="3"/>
      <c r="E56" s="3"/>
      <c r="F56" s="3"/>
      <c r="G56" s="4"/>
      <c r="H56" s="3"/>
      <c r="I56" s="3"/>
      <c r="J56" s="3"/>
      <c r="K56" s="3"/>
    </row>
    <row r="57" spans="1:11" ht="11.25" customHeight="1" x14ac:dyDescent="0.35">
      <c r="A57" s="63" t="s">
        <v>50</v>
      </c>
      <c r="B57" s="64"/>
      <c r="C57" s="15"/>
      <c r="D57" s="16"/>
      <c r="E57" s="16"/>
      <c r="F57" s="16"/>
      <c r="G57" s="16"/>
      <c r="H57" s="16"/>
      <c r="I57" s="16"/>
      <c r="J57" s="16"/>
      <c r="K57" s="16"/>
    </row>
    <row r="58" spans="1:11" ht="11.25" customHeight="1" x14ac:dyDescent="0.35">
      <c r="A58" s="61" t="s">
        <v>51</v>
      </c>
      <c r="B58" s="62"/>
      <c r="C58" s="1"/>
      <c r="D58" s="3"/>
      <c r="E58" s="3"/>
      <c r="F58" s="3"/>
      <c r="G58" s="3"/>
      <c r="H58" s="3"/>
      <c r="I58" s="3"/>
      <c r="J58" s="3"/>
      <c r="K58" s="3"/>
    </row>
    <row r="59" spans="1:11" ht="11.25" customHeight="1" x14ac:dyDescent="0.35">
      <c r="A59" s="1"/>
      <c r="B59" s="1" t="s">
        <v>52</v>
      </c>
      <c r="C59" s="1"/>
      <c r="D59" s="3"/>
      <c r="E59" s="20">
        <v>1500</v>
      </c>
      <c r="F59" s="3"/>
      <c r="G59" s="3">
        <f t="shared" ref="G59:G67" si="20">E59</f>
        <v>1500</v>
      </c>
      <c r="H59" s="3"/>
      <c r="I59" s="3"/>
      <c r="J59" s="3">
        <f t="shared" ref="J59:J67" si="21">SUM(G59:I59)</f>
        <v>1500</v>
      </c>
      <c r="K59" s="3"/>
    </row>
    <row r="60" spans="1:11" ht="11.25" customHeight="1" x14ac:dyDescent="0.35">
      <c r="A60" s="1"/>
      <c r="B60" s="1" t="s">
        <v>53</v>
      </c>
      <c r="C60" s="1"/>
      <c r="D60" s="3"/>
      <c r="E60" s="20">
        <v>1500</v>
      </c>
      <c r="F60" s="3"/>
      <c r="G60" s="3">
        <f t="shared" si="20"/>
        <v>1500</v>
      </c>
      <c r="H60" s="3"/>
      <c r="I60" s="3"/>
      <c r="J60" s="3">
        <f t="shared" si="21"/>
        <v>1500</v>
      </c>
      <c r="K60" s="3"/>
    </row>
    <row r="61" spans="1:11" ht="11.25" customHeight="1" x14ac:dyDescent="0.35">
      <c r="A61" s="1"/>
      <c r="B61" s="1" t="s">
        <v>54</v>
      </c>
      <c r="C61" s="1"/>
      <c r="D61" s="3"/>
      <c r="E61" s="3">
        <v>1000</v>
      </c>
      <c r="F61" s="3"/>
      <c r="G61" s="3">
        <f t="shared" si="20"/>
        <v>1000</v>
      </c>
      <c r="H61" s="3"/>
      <c r="I61" s="3"/>
      <c r="J61" s="3">
        <f t="shared" si="21"/>
        <v>1000</v>
      </c>
      <c r="K61" s="3"/>
    </row>
    <row r="62" spans="1:11" ht="11.25" customHeight="1" x14ac:dyDescent="0.35">
      <c r="A62" s="1"/>
      <c r="B62" s="1" t="s">
        <v>55</v>
      </c>
      <c r="C62" s="1"/>
      <c r="D62" s="3"/>
      <c r="E62" s="3">
        <v>2000</v>
      </c>
      <c r="F62" s="3"/>
      <c r="G62" s="3">
        <f t="shared" si="20"/>
        <v>2000</v>
      </c>
      <c r="H62" s="3"/>
      <c r="I62" s="3"/>
      <c r="J62" s="3">
        <f t="shared" si="21"/>
        <v>2000</v>
      </c>
      <c r="K62" s="3"/>
    </row>
    <row r="63" spans="1:11" ht="11.25" customHeight="1" x14ac:dyDescent="0.35">
      <c r="A63" s="1"/>
      <c r="B63" s="1" t="s">
        <v>56</v>
      </c>
      <c r="C63" s="1"/>
      <c r="D63" s="3"/>
      <c r="E63" s="3">
        <v>1000</v>
      </c>
      <c r="F63" s="3"/>
      <c r="G63" s="3">
        <f t="shared" si="20"/>
        <v>1000</v>
      </c>
      <c r="H63" s="3"/>
      <c r="I63" s="3"/>
      <c r="J63" s="3">
        <f t="shared" si="21"/>
        <v>1000</v>
      </c>
      <c r="K63" s="3"/>
    </row>
    <row r="64" spans="1:11" ht="11.25" customHeight="1" x14ac:dyDescent="0.35">
      <c r="A64" s="1"/>
      <c r="B64" s="1" t="s">
        <v>57</v>
      </c>
      <c r="C64" s="1"/>
      <c r="D64" s="3"/>
      <c r="E64" s="3">
        <v>1500</v>
      </c>
      <c r="F64" s="3"/>
      <c r="G64" s="3">
        <f t="shared" si="20"/>
        <v>1500</v>
      </c>
      <c r="H64" s="3"/>
      <c r="I64" s="3"/>
      <c r="J64" s="3">
        <f t="shared" si="21"/>
        <v>1500</v>
      </c>
      <c r="K64" s="3"/>
    </row>
    <row r="65" spans="1:11" ht="11.25" customHeight="1" x14ac:dyDescent="0.35">
      <c r="A65" s="1"/>
      <c r="B65" s="1" t="s">
        <v>58</v>
      </c>
      <c r="C65" s="1"/>
      <c r="D65" s="3"/>
      <c r="E65" s="3">
        <v>3000</v>
      </c>
      <c r="F65" s="3"/>
      <c r="G65" s="3">
        <f t="shared" si="20"/>
        <v>3000</v>
      </c>
      <c r="H65" s="3"/>
      <c r="I65" s="3"/>
      <c r="J65" s="3">
        <f t="shared" si="21"/>
        <v>3000</v>
      </c>
      <c r="K65" s="3"/>
    </row>
    <row r="66" spans="1:11" ht="11.25" customHeight="1" x14ac:dyDescent="0.35">
      <c r="A66" s="1"/>
      <c r="B66" s="1" t="s">
        <v>59</v>
      </c>
      <c r="C66" s="1"/>
      <c r="D66" s="3"/>
      <c r="E66" s="3">
        <v>2000</v>
      </c>
      <c r="F66" s="3"/>
      <c r="G66" s="3">
        <f t="shared" si="20"/>
        <v>2000</v>
      </c>
      <c r="H66" s="3"/>
      <c r="I66" s="3"/>
      <c r="J66" s="3">
        <f t="shared" si="21"/>
        <v>2000</v>
      </c>
      <c r="K66" s="3"/>
    </row>
    <row r="67" spans="1:11" ht="12" customHeight="1" x14ac:dyDescent="0.35">
      <c r="A67" s="1"/>
      <c r="B67" s="11" t="s">
        <v>60</v>
      </c>
      <c r="C67" s="11"/>
      <c r="D67" s="12"/>
      <c r="E67" s="26">
        <v>1000</v>
      </c>
      <c r="F67" s="12"/>
      <c r="G67" s="12">
        <f t="shared" si="20"/>
        <v>1000</v>
      </c>
      <c r="H67" s="12"/>
      <c r="I67" s="12"/>
      <c r="J67" s="12">
        <f t="shared" si="21"/>
        <v>1000</v>
      </c>
      <c r="K67" s="12"/>
    </row>
    <row r="68" spans="1:11" ht="11.25" customHeight="1" x14ac:dyDescent="0.35">
      <c r="A68" s="1"/>
      <c r="B68" s="19" t="s">
        <v>44</v>
      </c>
      <c r="C68" s="1"/>
      <c r="D68" s="3"/>
      <c r="E68" s="3">
        <f>SUM(E59:E67)</f>
        <v>14500</v>
      </c>
      <c r="F68" s="3"/>
      <c r="G68" s="3">
        <f t="shared" ref="G68:J68" si="22">SUM(G59:G67)</f>
        <v>14500</v>
      </c>
      <c r="H68" s="3">
        <f t="shared" si="22"/>
        <v>0</v>
      </c>
      <c r="I68" s="3">
        <f t="shared" si="22"/>
        <v>0</v>
      </c>
      <c r="J68" s="3">
        <f t="shared" si="22"/>
        <v>14500</v>
      </c>
      <c r="K68" s="3">
        <f>SUM(G68:I68)</f>
        <v>14500</v>
      </c>
    </row>
    <row r="69" spans="1:11" ht="11.25" customHeight="1" x14ac:dyDescent="0.35">
      <c r="A69" s="1"/>
      <c r="B69" s="19"/>
      <c r="C69" s="1"/>
      <c r="D69" s="3"/>
      <c r="E69" s="3"/>
      <c r="F69" s="3"/>
      <c r="G69" s="3"/>
      <c r="H69" s="3"/>
      <c r="I69" s="3"/>
      <c r="J69" s="3"/>
      <c r="K69" s="3"/>
    </row>
    <row r="70" spans="1:11" ht="11.25" customHeight="1" x14ac:dyDescent="0.35">
      <c r="A70" s="17" t="s">
        <v>23</v>
      </c>
      <c r="B70" s="19"/>
      <c r="C70" s="1"/>
      <c r="D70" s="3"/>
      <c r="E70" s="3"/>
      <c r="F70" s="3"/>
      <c r="G70" s="3"/>
      <c r="H70" s="3"/>
      <c r="I70" s="3"/>
      <c r="J70" s="3"/>
      <c r="K70" s="3"/>
    </row>
    <row r="71" spans="1:11" ht="11.25" customHeight="1" x14ac:dyDescent="0.35">
      <c r="A71" s="1"/>
      <c r="B71" s="1" t="s">
        <v>61</v>
      </c>
      <c r="C71" s="1">
        <f>40*9</f>
        <v>360</v>
      </c>
      <c r="D71" s="3">
        <v>15.5</v>
      </c>
      <c r="E71" s="3">
        <f t="shared" ref="E71:E72" si="23">C71*D71</f>
        <v>5580</v>
      </c>
      <c r="F71" s="3"/>
      <c r="G71" s="3">
        <f t="shared" ref="G71:G72" si="24">E71</f>
        <v>5580</v>
      </c>
      <c r="H71" s="3"/>
      <c r="I71" s="3"/>
      <c r="J71" s="3">
        <f t="shared" ref="J71:J72" si="25">SUM(G71:I71)</f>
        <v>5580</v>
      </c>
      <c r="K71" s="3"/>
    </row>
    <row r="72" spans="1:11" ht="12" customHeight="1" x14ac:dyDescent="0.35">
      <c r="A72" s="1"/>
      <c r="B72" s="11" t="s">
        <v>62</v>
      </c>
      <c r="C72" s="11">
        <f>40*4</f>
        <v>160</v>
      </c>
      <c r="D72" s="12">
        <v>15.5</v>
      </c>
      <c r="E72" s="12">
        <f t="shared" si="23"/>
        <v>2480</v>
      </c>
      <c r="F72" s="12"/>
      <c r="G72" s="12">
        <f t="shared" si="24"/>
        <v>2480</v>
      </c>
      <c r="H72" s="12"/>
      <c r="I72" s="12"/>
      <c r="J72" s="12">
        <f t="shared" si="25"/>
        <v>2480</v>
      </c>
      <c r="K72" s="12"/>
    </row>
    <row r="73" spans="1:11" ht="11.25" customHeight="1" x14ac:dyDescent="0.35">
      <c r="A73" s="1"/>
      <c r="B73" s="19" t="s">
        <v>44</v>
      </c>
      <c r="C73" s="1"/>
      <c r="D73" s="3"/>
      <c r="E73" s="3">
        <f>SUM(E71:E72)</f>
        <v>8060</v>
      </c>
      <c r="F73" s="3"/>
      <c r="G73" s="3">
        <f t="shared" ref="G73:J73" si="26">SUM(G71:G72)</f>
        <v>8060</v>
      </c>
      <c r="H73" s="3">
        <f t="shared" si="26"/>
        <v>0</v>
      </c>
      <c r="I73" s="3">
        <f t="shared" si="26"/>
        <v>0</v>
      </c>
      <c r="J73" s="3">
        <f t="shared" si="26"/>
        <v>8060</v>
      </c>
      <c r="K73" s="3">
        <f>SUM(G73:I73)</f>
        <v>8060</v>
      </c>
    </row>
    <row r="74" spans="1:11" ht="11.25" customHeight="1" x14ac:dyDescent="0.35">
      <c r="A74" s="1"/>
      <c r="B74" s="1"/>
      <c r="C74" s="1"/>
      <c r="D74" s="3"/>
      <c r="E74" s="3"/>
      <c r="F74" s="3"/>
      <c r="G74" s="3"/>
      <c r="H74" s="3"/>
      <c r="I74" s="3"/>
      <c r="J74" s="3"/>
      <c r="K74" s="3"/>
    </row>
    <row r="75" spans="1:11" ht="11.25" customHeight="1" x14ac:dyDescent="0.35">
      <c r="A75" s="17" t="s">
        <v>63</v>
      </c>
      <c r="B75" s="1"/>
      <c r="C75" s="1"/>
      <c r="D75" s="3"/>
      <c r="E75" s="3"/>
      <c r="F75" s="3"/>
      <c r="G75" s="3"/>
      <c r="H75" s="3"/>
      <c r="I75" s="3"/>
      <c r="J75" s="3"/>
      <c r="K75" s="3"/>
    </row>
    <row r="76" spans="1:11" ht="11.25" customHeight="1" x14ac:dyDescent="0.35">
      <c r="A76" s="17"/>
      <c r="B76" s="1" t="s">
        <v>64</v>
      </c>
      <c r="C76" s="1"/>
      <c r="D76" s="3"/>
      <c r="E76" s="3">
        <v>3000</v>
      </c>
      <c r="F76" s="3"/>
      <c r="G76" s="3">
        <v>3000</v>
      </c>
      <c r="H76" s="3"/>
      <c r="I76" s="3"/>
      <c r="J76" s="3">
        <f t="shared" ref="J76:J77" si="27">SUM(G76:I76)</f>
        <v>3000</v>
      </c>
      <c r="K76" s="3"/>
    </row>
    <row r="77" spans="1:11" ht="12" customHeight="1" x14ac:dyDescent="0.35">
      <c r="A77" s="17"/>
      <c r="B77" s="11" t="s">
        <v>65</v>
      </c>
      <c r="C77" s="11"/>
      <c r="D77" s="12"/>
      <c r="E77" s="12">
        <v>5000</v>
      </c>
      <c r="F77" s="12"/>
      <c r="G77" s="12">
        <f>E77</f>
        <v>5000</v>
      </c>
      <c r="H77" s="12"/>
      <c r="I77" s="12"/>
      <c r="J77" s="12">
        <f t="shared" si="27"/>
        <v>5000</v>
      </c>
      <c r="K77" s="12"/>
    </row>
    <row r="78" spans="1:11" ht="11.25" customHeight="1" x14ac:dyDescent="0.35">
      <c r="A78" s="1"/>
      <c r="B78" s="19" t="s">
        <v>44</v>
      </c>
      <c r="C78" s="1"/>
      <c r="D78" s="3"/>
      <c r="E78" s="3">
        <f>SUM(E76:E77)</f>
        <v>8000</v>
      </c>
      <c r="F78" s="3"/>
      <c r="G78" s="3">
        <f t="shared" ref="G78:J78" si="28">SUM(G76:G77)</f>
        <v>8000</v>
      </c>
      <c r="H78" s="3">
        <f t="shared" si="28"/>
        <v>0</v>
      </c>
      <c r="I78" s="3">
        <f t="shared" si="28"/>
        <v>0</v>
      </c>
      <c r="J78" s="3">
        <f t="shared" si="28"/>
        <v>8000</v>
      </c>
      <c r="K78" s="3">
        <f>SUM(G78:I78)</f>
        <v>8000</v>
      </c>
    </row>
    <row r="79" spans="1:11" ht="11.25" customHeight="1" x14ac:dyDescent="0.35">
      <c r="A79" s="1"/>
      <c r="B79" s="19"/>
      <c r="C79" s="1"/>
      <c r="D79" s="3"/>
      <c r="E79" s="3"/>
      <c r="F79" s="3"/>
      <c r="G79" s="3"/>
      <c r="H79" s="3"/>
      <c r="I79" s="3"/>
      <c r="J79" s="3"/>
      <c r="K79" s="3"/>
    </row>
    <row r="80" spans="1:11" ht="11.25" customHeight="1" x14ac:dyDescent="0.35">
      <c r="A80" s="17" t="s">
        <v>66</v>
      </c>
      <c r="B80" s="1"/>
      <c r="C80" s="1"/>
      <c r="D80" s="3"/>
      <c r="E80" s="3"/>
      <c r="F80" s="3"/>
      <c r="G80" s="3"/>
      <c r="H80" s="3"/>
      <c r="I80" s="3"/>
      <c r="J80" s="3"/>
      <c r="K80" s="3"/>
    </row>
    <row r="81" spans="1:11" ht="11.25" customHeight="1" x14ac:dyDescent="0.35">
      <c r="A81" s="17"/>
      <c r="B81" s="1" t="s">
        <v>67</v>
      </c>
      <c r="C81" s="1"/>
      <c r="D81" s="3"/>
      <c r="E81" s="3">
        <v>0</v>
      </c>
      <c r="F81" s="3"/>
      <c r="G81" s="3">
        <f t="shared" ref="G81:G82" si="29">E81</f>
        <v>0</v>
      </c>
      <c r="H81" s="3"/>
      <c r="I81" s="3"/>
      <c r="J81" s="3">
        <f t="shared" ref="J81:J82" si="30">SUM(G81:I81)</f>
        <v>0</v>
      </c>
      <c r="K81" s="3"/>
    </row>
    <row r="82" spans="1:11" ht="12" customHeight="1" x14ac:dyDescent="0.35">
      <c r="A82" s="17"/>
      <c r="B82" s="11" t="s">
        <v>68</v>
      </c>
      <c r="C82" s="11"/>
      <c r="D82" s="12"/>
      <c r="E82" s="12">
        <v>0</v>
      </c>
      <c r="F82" s="12"/>
      <c r="G82" s="12">
        <f t="shared" si="29"/>
        <v>0</v>
      </c>
      <c r="H82" s="12"/>
      <c r="I82" s="12"/>
      <c r="J82" s="12">
        <f t="shared" si="30"/>
        <v>0</v>
      </c>
      <c r="K82" s="12"/>
    </row>
    <row r="83" spans="1:11" ht="11.25" customHeight="1" x14ac:dyDescent="0.35">
      <c r="A83" s="1"/>
      <c r="B83" s="19" t="s">
        <v>29</v>
      </c>
      <c r="C83" s="1"/>
      <c r="D83" s="3"/>
      <c r="E83" s="3">
        <f>SUM(E81:E82)</f>
        <v>0</v>
      </c>
      <c r="F83" s="3"/>
      <c r="G83" s="3">
        <f t="shared" ref="G83:J83" si="31">SUM(G81:G82)</f>
        <v>0</v>
      </c>
      <c r="H83" s="3">
        <f t="shared" si="31"/>
        <v>0</v>
      </c>
      <c r="I83" s="3">
        <f t="shared" si="31"/>
        <v>0</v>
      </c>
      <c r="J83" s="3">
        <f t="shared" si="31"/>
        <v>0</v>
      </c>
      <c r="K83" s="3">
        <f>SUM(G83:I83)</f>
        <v>0</v>
      </c>
    </row>
    <row r="84" spans="1:11" ht="11.25" customHeight="1" x14ac:dyDescent="0.35">
      <c r="A84" s="1"/>
      <c r="B84" s="1"/>
      <c r="C84" s="1"/>
      <c r="D84" s="3"/>
      <c r="E84" s="3"/>
      <c r="F84" s="3"/>
      <c r="G84" s="3"/>
      <c r="H84" s="3"/>
      <c r="I84" s="3"/>
      <c r="J84" s="3"/>
      <c r="K84" s="3"/>
    </row>
    <row r="85" spans="1:11" ht="11.25" customHeight="1" x14ac:dyDescent="0.35">
      <c r="A85" s="17" t="s">
        <v>48</v>
      </c>
      <c r="B85" s="1"/>
      <c r="C85" s="1"/>
      <c r="D85" s="3"/>
      <c r="E85" s="3"/>
      <c r="F85" s="3"/>
      <c r="G85" s="3"/>
      <c r="H85" s="3"/>
      <c r="I85" s="3"/>
      <c r="J85" s="3"/>
      <c r="K85" s="3"/>
    </row>
    <row r="86" spans="1:11" ht="12" customHeight="1" x14ac:dyDescent="0.35">
      <c r="A86" s="17"/>
      <c r="B86" s="11" t="s">
        <v>48</v>
      </c>
      <c r="C86" s="11"/>
      <c r="D86" s="12"/>
      <c r="E86" s="12">
        <f>G8+G81-(G68+G73+G78+G83)</f>
        <v>1440</v>
      </c>
      <c r="F86" s="12"/>
      <c r="G86" s="12">
        <f>E86</f>
        <v>1440</v>
      </c>
      <c r="H86" s="12"/>
      <c r="I86" s="12"/>
      <c r="J86" s="12">
        <f>SUM(G86:I86)</f>
        <v>1440</v>
      </c>
      <c r="K86" s="12"/>
    </row>
    <row r="87" spans="1:11" ht="11.25" customHeight="1" x14ac:dyDescent="0.35">
      <c r="A87" s="1"/>
      <c r="B87" s="19" t="s">
        <v>44</v>
      </c>
      <c r="C87" s="1"/>
      <c r="D87" s="3"/>
      <c r="E87" s="3">
        <f>SUM(E86)</f>
        <v>1440</v>
      </c>
      <c r="F87" s="3"/>
      <c r="G87" s="3">
        <f t="shared" ref="G87:J87" si="32">SUM(G86)</f>
        <v>1440</v>
      </c>
      <c r="H87" s="3">
        <f t="shared" si="32"/>
        <v>0</v>
      </c>
      <c r="I87" s="3">
        <f t="shared" si="32"/>
        <v>0</v>
      </c>
      <c r="J87" s="3">
        <f t="shared" si="32"/>
        <v>1440</v>
      </c>
      <c r="K87" s="3">
        <f>SUM(G87:I87)</f>
        <v>1440</v>
      </c>
    </row>
    <row r="88" spans="1:11" ht="11.25" customHeight="1" x14ac:dyDescent="0.35">
      <c r="A88" s="1"/>
      <c r="B88" s="1"/>
      <c r="C88" s="1"/>
      <c r="D88" s="3"/>
      <c r="E88" s="3"/>
      <c r="F88" s="3"/>
      <c r="G88" s="3"/>
      <c r="H88" s="3"/>
      <c r="I88" s="3"/>
      <c r="J88" s="3"/>
      <c r="K88" s="3"/>
    </row>
    <row r="89" spans="1:11" ht="11.25" customHeight="1" x14ac:dyDescent="0.35">
      <c r="A89" s="1"/>
      <c r="B89" s="21" t="s">
        <v>49</v>
      </c>
      <c r="C89" s="22"/>
      <c r="D89" s="23"/>
      <c r="E89" s="24">
        <f>SUM(E68+E73+E78+E83+E87)</f>
        <v>32000</v>
      </c>
      <c r="F89" s="24"/>
      <c r="G89" s="24">
        <f t="shared" ref="G89:J89" si="33">SUM(G68+G73+G78+G83+G87)</f>
        <v>32000</v>
      </c>
      <c r="H89" s="24">
        <f t="shared" si="33"/>
        <v>0</v>
      </c>
      <c r="I89" s="24">
        <f t="shared" si="33"/>
        <v>0</v>
      </c>
      <c r="J89" s="24">
        <f t="shared" si="33"/>
        <v>32000</v>
      </c>
      <c r="K89" s="25">
        <f>SUM(G89:I89)</f>
        <v>32000</v>
      </c>
    </row>
    <row r="90" spans="1:11" ht="11.25" customHeight="1" x14ac:dyDescent="0.35">
      <c r="A90" s="1"/>
      <c r="B90" s="1"/>
      <c r="C90" s="1"/>
      <c r="D90" s="3"/>
      <c r="E90" s="3"/>
      <c r="F90" s="3"/>
      <c r="G90" s="3"/>
      <c r="H90" s="3"/>
      <c r="I90" s="3"/>
      <c r="J90" s="3"/>
      <c r="K90" s="3"/>
    </row>
    <row r="91" spans="1:11" ht="11.25" customHeight="1" x14ac:dyDescent="0.35">
      <c r="A91" s="1"/>
      <c r="B91" s="1"/>
      <c r="C91" s="1"/>
      <c r="D91" s="3"/>
      <c r="E91" s="3"/>
      <c r="F91" s="3"/>
      <c r="G91" s="4"/>
      <c r="H91" s="3"/>
      <c r="I91" s="3"/>
      <c r="J91" s="3"/>
      <c r="K91" s="3"/>
    </row>
    <row r="92" spans="1:11" ht="11.25" customHeight="1" x14ac:dyDescent="0.35">
      <c r="A92" s="63" t="s">
        <v>69</v>
      </c>
      <c r="B92" s="64"/>
      <c r="C92" s="15"/>
      <c r="D92" s="16"/>
      <c r="E92" s="16"/>
      <c r="F92" s="16"/>
      <c r="G92" s="16"/>
      <c r="H92" s="16"/>
      <c r="I92" s="16"/>
      <c r="J92" s="16"/>
      <c r="K92" s="16"/>
    </row>
    <row r="93" spans="1:11" ht="11.25" customHeight="1" x14ac:dyDescent="0.35">
      <c r="A93" s="74" t="s">
        <v>70</v>
      </c>
      <c r="B93" s="62"/>
      <c r="C93" s="1"/>
      <c r="D93" s="3"/>
      <c r="E93" s="3"/>
      <c r="F93" s="3"/>
      <c r="G93" s="3"/>
      <c r="H93" s="3"/>
      <c r="I93" s="3"/>
      <c r="J93" s="3"/>
      <c r="K93" s="3"/>
    </row>
    <row r="94" spans="1:11" ht="12" customHeight="1" x14ac:dyDescent="0.35">
      <c r="A94" s="1"/>
      <c r="B94" s="11" t="s">
        <v>71</v>
      </c>
      <c r="C94" s="11"/>
      <c r="D94" s="12"/>
      <c r="E94" s="12">
        <v>20000</v>
      </c>
      <c r="F94" s="12"/>
      <c r="G94" s="12">
        <f>E94</f>
        <v>20000</v>
      </c>
      <c r="H94" s="12"/>
      <c r="I94" s="12"/>
      <c r="J94" s="12">
        <f>SUM(G94:I94)</f>
        <v>20000</v>
      </c>
      <c r="K94" s="12"/>
    </row>
    <row r="95" spans="1:11" ht="11.25" customHeight="1" x14ac:dyDescent="0.35">
      <c r="A95" s="1"/>
      <c r="B95" s="19" t="s">
        <v>44</v>
      </c>
      <c r="C95" s="1"/>
      <c r="D95" s="3"/>
      <c r="E95" s="3">
        <f>SUM(E94)</f>
        <v>20000</v>
      </c>
      <c r="F95" s="3"/>
      <c r="G95" s="3">
        <f t="shared" ref="G95:J95" si="34">SUM(G94)</f>
        <v>20000</v>
      </c>
      <c r="H95" s="3">
        <f t="shared" si="34"/>
        <v>0</v>
      </c>
      <c r="I95" s="3">
        <f t="shared" si="34"/>
        <v>0</v>
      </c>
      <c r="J95" s="3">
        <f t="shared" si="34"/>
        <v>20000</v>
      </c>
      <c r="K95" s="3">
        <f>SUM(G95:I95)</f>
        <v>20000</v>
      </c>
    </row>
    <row r="97" spans="1:11" ht="11.25" customHeight="1" x14ac:dyDescent="0.35">
      <c r="A97" s="17" t="s">
        <v>23</v>
      </c>
      <c r="B97" s="19"/>
      <c r="C97" s="1"/>
      <c r="D97" s="3"/>
      <c r="E97" s="3"/>
      <c r="F97" s="3"/>
      <c r="G97" s="3"/>
      <c r="H97" s="3"/>
      <c r="I97" s="3"/>
      <c r="J97" s="3"/>
      <c r="K97" s="3"/>
    </row>
    <row r="98" spans="1:11" ht="11.25" customHeight="1" x14ac:dyDescent="0.35">
      <c r="A98" s="1"/>
      <c r="B98" s="1" t="s">
        <v>72</v>
      </c>
      <c r="C98" s="1">
        <f>40*7</f>
        <v>280</v>
      </c>
      <c r="D98" s="3">
        <v>15.5</v>
      </c>
      <c r="E98" s="3">
        <f t="shared" ref="E98:E99" si="35">C98*D98</f>
        <v>4340</v>
      </c>
      <c r="F98" s="3"/>
      <c r="G98" s="3">
        <f t="shared" ref="G98:G99" si="36">E98</f>
        <v>4340</v>
      </c>
      <c r="H98" s="3"/>
      <c r="I98" s="3"/>
      <c r="J98" s="3">
        <f t="shared" ref="J98:J99" si="37">SUM(G98:I98)</f>
        <v>4340</v>
      </c>
      <c r="K98" s="3"/>
    </row>
    <row r="99" spans="1:11" ht="12" customHeight="1" x14ac:dyDescent="0.35">
      <c r="A99" s="1"/>
      <c r="B99" s="11" t="s">
        <v>73</v>
      </c>
      <c r="C99" s="11">
        <f>40*4</f>
        <v>160</v>
      </c>
      <c r="D99" s="12">
        <v>15.5</v>
      </c>
      <c r="E99" s="12">
        <f t="shared" si="35"/>
        <v>2480</v>
      </c>
      <c r="F99" s="12"/>
      <c r="G99" s="12">
        <f t="shared" si="36"/>
        <v>2480</v>
      </c>
      <c r="H99" s="12"/>
      <c r="I99" s="12"/>
      <c r="J99" s="12">
        <f t="shared" si="37"/>
        <v>2480</v>
      </c>
      <c r="K99" s="12"/>
    </row>
    <row r="100" spans="1:11" ht="11.25" customHeight="1" x14ac:dyDescent="0.35">
      <c r="A100" s="1"/>
      <c r="B100" s="19" t="s">
        <v>44</v>
      </c>
      <c r="C100" s="1"/>
      <c r="D100" s="3"/>
      <c r="E100" s="3">
        <f>SUM(E98:E99)</f>
        <v>6820</v>
      </c>
      <c r="F100" s="3"/>
      <c r="G100" s="3">
        <f t="shared" ref="G100:J100" si="38">SUM(G98:G99)</f>
        <v>6820</v>
      </c>
      <c r="H100" s="3">
        <f t="shared" si="38"/>
        <v>0</v>
      </c>
      <c r="I100" s="3">
        <f t="shared" si="38"/>
        <v>0</v>
      </c>
      <c r="J100" s="3">
        <f t="shared" si="38"/>
        <v>6820</v>
      </c>
      <c r="K100" s="3">
        <f>SUM(G100:I100)</f>
        <v>6820</v>
      </c>
    </row>
    <row r="101" spans="1:11" ht="11.25" customHeight="1" x14ac:dyDescent="0.35">
      <c r="A101" s="1"/>
      <c r="B101" s="1"/>
      <c r="C101" s="1"/>
      <c r="D101" s="3"/>
      <c r="E101" s="3"/>
      <c r="F101" s="3"/>
      <c r="G101" s="3"/>
      <c r="H101" s="3"/>
      <c r="I101" s="3"/>
      <c r="J101" s="3"/>
      <c r="K101" s="3"/>
    </row>
    <row r="102" spans="1:11" ht="11.25" customHeight="1" x14ac:dyDescent="0.35">
      <c r="A102" s="61" t="s">
        <v>74</v>
      </c>
      <c r="B102" s="62"/>
      <c r="C102" s="1"/>
      <c r="D102" s="3"/>
      <c r="E102" s="3"/>
      <c r="F102" s="3"/>
      <c r="G102" s="3"/>
      <c r="H102" s="3"/>
      <c r="I102" s="3"/>
      <c r="J102" s="3"/>
      <c r="K102" s="3"/>
    </row>
    <row r="103" spans="1:11" ht="11.25" customHeight="1" x14ac:dyDescent="0.35">
      <c r="A103" s="1"/>
      <c r="B103" s="1" t="s">
        <v>75</v>
      </c>
      <c r="C103" s="1"/>
      <c r="D103" s="3"/>
      <c r="E103" s="3">
        <v>500</v>
      </c>
      <c r="F103" s="3"/>
      <c r="G103" s="3">
        <f t="shared" ref="G103:G110" si="39">E103</f>
        <v>500</v>
      </c>
      <c r="H103" s="3"/>
      <c r="I103" s="3"/>
      <c r="J103" s="3">
        <f t="shared" ref="J103:J110" si="40">SUM(G103:I103)</f>
        <v>500</v>
      </c>
      <c r="K103" s="3"/>
    </row>
    <row r="104" spans="1:11" ht="11.25" customHeight="1" x14ac:dyDescent="0.35">
      <c r="A104" s="1"/>
      <c r="B104" s="1" t="s">
        <v>76</v>
      </c>
      <c r="C104" s="1"/>
      <c r="D104" s="3"/>
      <c r="E104" s="3">
        <v>500</v>
      </c>
      <c r="F104" s="3"/>
      <c r="G104" s="3">
        <f t="shared" si="39"/>
        <v>500</v>
      </c>
      <c r="H104" s="3"/>
      <c r="I104" s="3"/>
      <c r="J104" s="3">
        <f t="shared" si="40"/>
        <v>500</v>
      </c>
      <c r="K104" s="3"/>
    </row>
    <row r="105" spans="1:11" ht="11.25" customHeight="1" x14ac:dyDescent="0.35">
      <c r="A105" s="1"/>
      <c r="B105" s="1" t="s">
        <v>77</v>
      </c>
      <c r="C105" s="1"/>
      <c r="D105" s="3"/>
      <c r="E105" s="3">
        <v>500</v>
      </c>
      <c r="F105" s="3"/>
      <c r="G105" s="3">
        <f t="shared" si="39"/>
        <v>500</v>
      </c>
      <c r="H105" s="3"/>
      <c r="I105" s="3"/>
      <c r="J105" s="3">
        <f t="shared" si="40"/>
        <v>500</v>
      </c>
      <c r="K105" s="3"/>
    </row>
    <row r="106" spans="1:11" ht="11.25" customHeight="1" x14ac:dyDescent="0.35">
      <c r="A106" s="1"/>
      <c r="B106" s="1" t="s">
        <v>78</v>
      </c>
      <c r="C106" s="1"/>
      <c r="D106" s="3"/>
      <c r="E106" s="3">
        <v>500</v>
      </c>
      <c r="F106" s="3"/>
      <c r="G106" s="3">
        <f t="shared" si="39"/>
        <v>500</v>
      </c>
      <c r="H106" s="3"/>
      <c r="I106" s="3"/>
      <c r="J106" s="3">
        <f t="shared" si="40"/>
        <v>500</v>
      </c>
      <c r="K106" s="3"/>
    </row>
    <row r="107" spans="1:11" ht="11.25" customHeight="1" x14ac:dyDescent="0.35">
      <c r="A107" s="1"/>
      <c r="B107" s="1" t="s">
        <v>79</v>
      </c>
      <c r="C107" s="1"/>
      <c r="D107" s="3"/>
      <c r="E107" s="3">
        <v>700</v>
      </c>
      <c r="F107" s="3"/>
      <c r="G107" s="3">
        <f t="shared" si="39"/>
        <v>700</v>
      </c>
      <c r="H107" s="3"/>
      <c r="I107" s="3"/>
      <c r="J107" s="3">
        <f t="shared" si="40"/>
        <v>700</v>
      </c>
      <c r="K107" s="3"/>
    </row>
    <row r="108" spans="1:11" ht="11.25" customHeight="1" x14ac:dyDescent="0.35">
      <c r="A108" s="1"/>
      <c r="B108" s="1" t="s">
        <v>80</v>
      </c>
      <c r="C108" s="1"/>
      <c r="D108" s="3"/>
      <c r="E108" s="3">
        <v>500</v>
      </c>
      <c r="F108" s="3"/>
      <c r="G108" s="3">
        <f t="shared" si="39"/>
        <v>500</v>
      </c>
      <c r="H108" s="3"/>
      <c r="I108" s="3"/>
      <c r="J108" s="3">
        <f t="shared" si="40"/>
        <v>500</v>
      </c>
      <c r="K108" s="3"/>
    </row>
    <row r="109" spans="1:11" ht="11.25" customHeight="1" x14ac:dyDescent="0.35">
      <c r="A109" s="1"/>
      <c r="B109" s="1" t="s">
        <v>81</v>
      </c>
      <c r="C109" s="1"/>
      <c r="D109" s="3"/>
      <c r="E109" s="3">
        <v>1000</v>
      </c>
      <c r="F109" s="3"/>
      <c r="G109" s="3">
        <f t="shared" si="39"/>
        <v>1000</v>
      </c>
      <c r="H109" s="3"/>
      <c r="I109" s="3"/>
      <c r="J109" s="3">
        <f t="shared" si="40"/>
        <v>1000</v>
      </c>
      <c r="K109" s="3"/>
    </row>
    <row r="110" spans="1:11" ht="12" customHeight="1" x14ac:dyDescent="0.35">
      <c r="A110" s="1"/>
      <c r="B110" s="11" t="s">
        <v>82</v>
      </c>
      <c r="C110" s="11"/>
      <c r="D110" s="12"/>
      <c r="E110" s="12">
        <v>500</v>
      </c>
      <c r="F110" s="12"/>
      <c r="G110" s="12">
        <f t="shared" si="39"/>
        <v>500</v>
      </c>
      <c r="H110" s="12"/>
      <c r="I110" s="12"/>
      <c r="J110" s="12">
        <f t="shared" si="40"/>
        <v>500</v>
      </c>
      <c r="K110" s="12"/>
    </row>
    <row r="111" spans="1:11" ht="11.25" customHeight="1" x14ac:dyDescent="0.35">
      <c r="A111" s="1"/>
      <c r="B111" s="19" t="s">
        <v>44</v>
      </c>
      <c r="C111" s="1"/>
      <c r="D111" s="3"/>
      <c r="E111" s="3">
        <f>SUM(E103:E110)</f>
        <v>4700</v>
      </c>
      <c r="F111" s="3"/>
      <c r="G111" s="3">
        <f t="shared" ref="G111:J111" si="41">SUM(G103:G110)</f>
        <v>4700</v>
      </c>
      <c r="H111" s="3">
        <f t="shared" si="41"/>
        <v>0</v>
      </c>
      <c r="I111" s="3">
        <f t="shared" si="41"/>
        <v>0</v>
      </c>
      <c r="J111" s="3">
        <f t="shared" si="41"/>
        <v>4700</v>
      </c>
      <c r="K111" s="3">
        <f>SUM(G111:I111)</f>
        <v>4700</v>
      </c>
    </row>
    <row r="113" spans="1:11" ht="11.25" customHeight="1" x14ac:dyDescent="0.35">
      <c r="A113" s="17" t="s">
        <v>48</v>
      </c>
      <c r="B113" s="1"/>
      <c r="C113" s="1"/>
      <c r="D113" s="3"/>
      <c r="E113" s="3"/>
      <c r="F113" s="3"/>
      <c r="G113" s="3"/>
      <c r="H113" s="3"/>
      <c r="I113" s="3"/>
      <c r="J113" s="3"/>
      <c r="K113" s="3"/>
    </row>
    <row r="114" spans="1:11" ht="12" customHeight="1" x14ac:dyDescent="0.35">
      <c r="A114" s="17"/>
      <c r="B114" s="11" t="s">
        <v>48</v>
      </c>
      <c r="C114" s="11"/>
      <c r="D114" s="12"/>
      <c r="E114" s="12">
        <f>G8-(G111+G100+G95)</f>
        <v>480</v>
      </c>
      <c r="F114" s="12"/>
      <c r="G114" s="12">
        <f>E114</f>
        <v>480</v>
      </c>
      <c r="H114" s="12"/>
      <c r="I114" s="12"/>
      <c r="J114" s="12">
        <f>SUM(G114:I114)</f>
        <v>480</v>
      </c>
      <c r="K114" s="12"/>
    </row>
    <row r="115" spans="1:11" ht="11.25" customHeight="1" x14ac:dyDescent="0.35">
      <c r="A115" s="1"/>
      <c r="B115" s="19" t="s">
        <v>44</v>
      </c>
      <c r="C115" s="1"/>
      <c r="D115" s="3"/>
      <c r="E115" s="3">
        <f>SUM(E114)</f>
        <v>480</v>
      </c>
      <c r="F115" s="3"/>
      <c r="G115" s="3">
        <f t="shared" ref="G115:J115" si="42">SUM(G114)</f>
        <v>480</v>
      </c>
      <c r="H115" s="3">
        <f t="shared" si="42"/>
        <v>0</v>
      </c>
      <c r="I115" s="3">
        <f t="shared" si="42"/>
        <v>0</v>
      </c>
      <c r="J115" s="3">
        <f t="shared" si="42"/>
        <v>480</v>
      </c>
      <c r="K115" s="3">
        <f>SUM(G115:I115)</f>
        <v>480</v>
      </c>
    </row>
    <row r="116" spans="1:11" ht="11.25" customHeight="1" x14ac:dyDescent="0.35">
      <c r="A116" s="1"/>
      <c r="B116" s="1"/>
      <c r="C116" s="1"/>
      <c r="D116" s="3"/>
      <c r="E116" s="3"/>
      <c r="F116" s="3"/>
      <c r="G116" s="3"/>
      <c r="H116" s="3"/>
      <c r="I116" s="3"/>
      <c r="J116" s="3"/>
      <c r="K116" s="3"/>
    </row>
    <row r="117" spans="1:11" ht="11.25" customHeight="1" x14ac:dyDescent="0.35">
      <c r="A117" s="1"/>
      <c r="B117" s="21" t="s">
        <v>49</v>
      </c>
      <c r="C117" s="22"/>
      <c r="D117" s="23"/>
      <c r="E117" s="24">
        <f>SUM(E95+E100+E111+E115)</f>
        <v>32000</v>
      </c>
      <c r="F117" s="24"/>
      <c r="G117" s="24">
        <f t="shared" ref="G117:K117" si="43">SUM(G115+G100+G95+G111)</f>
        <v>32000</v>
      </c>
      <c r="H117" s="24">
        <f t="shared" si="43"/>
        <v>0</v>
      </c>
      <c r="I117" s="24">
        <f t="shared" si="43"/>
        <v>0</v>
      </c>
      <c r="J117" s="24">
        <f t="shared" si="43"/>
        <v>32000</v>
      </c>
      <c r="K117" s="24">
        <f t="shared" si="43"/>
        <v>32000</v>
      </c>
    </row>
    <row r="118" spans="1:11" ht="11.25" customHeight="1" x14ac:dyDescent="0.35">
      <c r="A118" s="1"/>
      <c r="B118" s="1"/>
      <c r="C118" s="1"/>
      <c r="D118" s="3"/>
      <c r="E118" s="3"/>
      <c r="F118" s="3"/>
      <c r="G118" s="3"/>
      <c r="H118" s="3"/>
      <c r="I118" s="3"/>
      <c r="J118" s="3"/>
      <c r="K118" s="3"/>
    </row>
    <row r="119" spans="1:11" ht="11.25" customHeight="1" x14ac:dyDescent="0.35">
      <c r="A119" s="1"/>
      <c r="B119" s="1"/>
      <c r="C119" s="1"/>
      <c r="D119" s="3"/>
      <c r="E119" s="3"/>
      <c r="F119" s="3"/>
      <c r="G119" s="4"/>
      <c r="H119" s="3"/>
      <c r="I119" s="3"/>
      <c r="J119" s="3"/>
      <c r="K119" s="3"/>
    </row>
    <row r="120" spans="1:11" ht="11.25" customHeight="1" x14ac:dyDescent="0.35">
      <c r="A120" s="1"/>
      <c r="B120" s="1"/>
      <c r="C120" s="1"/>
      <c r="D120" s="3"/>
      <c r="E120" s="3"/>
      <c r="F120" s="3"/>
      <c r="G120" s="4"/>
      <c r="H120" s="3"/>
      <c r="I120" s="3"/>
      <c r="J120" s="3"/>
      <c r="K120" s="3"/>
    </row>
    <row r="121" spans="1:11" ht="11.25" customHeight="1" x14ac:dyDescent="0.35">
      <c r="A121" s="63" t="s">
        <v>83</v>
      </c>
      <c r="B121" s="64"/>
      <c r="C121" s="15"/>
      <c r="D121" s="16"/>
      <c r="E121" s="16"/>
      <c r="F121" s="16"/>
      <c r="G121" s="16"/>
      <c r="H121" s="16"/>
      <c r="I121" s="16"/>
      <c r="J121" s="16"/>
      <c r="K121" s="16"/>
    </row>
    <row r="122" spans="1:11" ht="11.25" customHeight="1" x14ac:dyDescent="0.35">
      <c r="A122" s="61" t="s">
        <v>84</v>
      </c>
      <c r="B122" s="62"/>
      <c r="C122" s="1"/>
      <c r="D122" s="3"/>
      <c r="E122" s="3"/>
      <c r="F122" s="3"/>
      <c r="G122" s="3"/>
      <c r="H122" s="3"/>
      <c r="I122" s="3"/>
      <c r="J122" s="3"/>
      <c r="K122" s="3"/>
    </row>
    <row r="123" spans="1:11" ht="11.25" customHeight="1" x14ac:dyDescent="0.35">
      <c r="A123" s="1"/>
      <c r="B123" s="1" t="s">
        <v>85</v>
      </c>
      <c r="C123" s="1"/>
      <c r="D123" s="3"/>
      <c r="E123" s="3">
        <v>3000</v>
      </c>
      <c r="F123" s="3"/>
      <c r="G123" s="3">
        <v>4000</v>
      </c>
      <c r="H123" s="3"/>
      <c r="I123" s="3">
        <v>2000</v>
      </c>
      <c r="J123" s="3">
        <f t="shared" ref="J123:J128" si="44">SUM(G123:I123)</f>
        <v>6000</v>
      </c>
      <c r="K123" s="3"/>
    </row>
    <row r="124" spans="1:11" ht="11.25" customHeight="1" x14ac:dyDescent="0.35">
      <c r="A124" s="1"/>
      <c r="B124" s="1" t="s">
        <v>86</v>
      </c>
      <c r="C124" s="1"/>
      <c r="D124" s="3"/>
      <c r="E124" s="3">
        <v>3000</v>
      </c>
      <c r="F124" s="3"/>
      <c r="G124" s="3">
        <f t="shared" ref="G124:G128" si="45">E124</f>
        <v>3000</v>
      </c>
      <c r="H124" s="3"/>
      <c r="I124" s="3"/>
      <c r="J124" s="3">
        <f t="shared" si="44"/>
        <v>3000</v>
      </c>
      <c r="K124" s="3"/>
    </row>
    <row r="125" spans="1:11" ht="11.25" customHeight="1" x14ac:dyDescent="0.35">
      <c r="A125" s="1"/>
      <c r="B125" s="1" t="s">
        <v>87</v>
      </c>
      <c r="C125" s="1"/>
      <c r="D125" s="3"/>
      <c r="E125" s="3">
        <v>0</v>
      </c>
      <c r="F125" s="3"/>
      <c r="G125" s="3">
        <f t="shared" si="45"/>
        <v>0</v>
      </c>
      <c r="H125" s="3"/>
      <c r="I125" s="3"/>
      <c r="J125" s="3">
        <f t="shared" si="44"/>
        <v>0</v>
      </c>
      <c r="K125" s="3"/>
    </row>
    <row r="126" spans="1:11" ht="11.25" customHeight="1" x14ac:dyDescent="0.35">
      <c r="A126" s="1"/>
      <c r="B126" s="1" t="s">
        <v>88</v>
      </c>
      <c r="C126" s="1">
        <v>2</v>
      </c>
      <c r="D126" s="3">
        <v>500</v>
      </c>
      <c r="E126" s="3">
        <f>C126*D126</f>
        <v>1000</v>
      </c>
      <c r="F126" s="3"/>
      <c r="G126" s="3">
        <f t="shared" si="45"/>
        <v>1000</v>
      </c>
      <c r="H126" s="3"/>
      <c r="I126" s="3"/>
      <c r="J126" s="3">
        <f t="shared" si="44"/>
        <v>1000</v>
      </c>
      <c r="K126" s="3"/>
    </row>
    <row r="127" spans="1:11" ht="11.25" customHeight="1" x14ac:dyDescent="0.35">
      <c r="A127" s="1"/>
      <c r="B127" s="1" t="s">
        <v>89</v>
      </c>
      <c r="C127" s="1"/>
      <c r="D127" s="3"/>
      <c r="E127" s="3">
        <v>0</v>
      </c>
      <c r="F127" s="3"/>
      <c r="G127" s="3">
        <f t="shared" si="45"/>
        <v>0</v>
      </c>
      <c r="H127" s="3"/>
      <c r="I127" s="3"/>
      <c r="J127" s="3">
        <f t="shared" si="44"/>
        <v>0</v>
      </c>
      <c r="K127" s="3"/>
    </row>
    <row r="128" spans="1:11" ht="12" customHeight="1" x14ac:dyDescent="0.35">
      <c r="A128" s="1"/>
      <c r="B128" s="11" t="s">
        <v>90</v>
      </c>
      <c r="C128" s="11">
        <v>6</v>
      </c>
      <c r="D128" s="12">
        <v>0</v>
      </c>
      <c r="E128" s="12">
        <f>C128*D128</f>
        <v>0</v>
      </c>
      <c r="F128" s="12"/>
      <c r="G128" s="12">
        <f t="shared" si="45"/>
        <v>0</v>
      </c>
      <c r="H128" s="12"/>
      <c r="I128" s="12"/>
      <c r="J128" s="12">
        <f t="shared" si="44"/>
        <v>0</v>
      </c>
      <c r="K128" s="12"/>
    </row>
    <row r="129" spans="1:11" ht="11.25" customHeight="1" x14ac:dyDescent="0.35">
      <c r="A129" s="1"/>
      <c r="B129" s="19" t="s">
        <v>44</v>
      </c>
      <c r="C129" s="1"/>
      <c r="D129" s="3"/>
      <c r="E129" s="3">
        <f>SUM(E123:E128)</f>
        <v>7000</v>
      </c>
      <c r="F129" s="3"/>
      <c r="G129" s="3">
        <f t="shared" ref="G129:J129" si="46">SUM(G123:G128)</f>
        <v>8000</v>
      </c>
      <c r="H129" s="3">
        <f t="shared" si="46"/>
        <v>0</v>
      </c>
      <c r="I129" s="3">
        <f t="shared" si="46"/>
        <v>2000</v>
      </c>
      <c r="J129" s="3">
        <f t="shared" si="46"/>
        <v>10000</v>
      </c>
      <c r="K129" s="3">
        <f>SUM(G129:I129)</f>
        <v>10000</v>
      </c>
    </row>
    <row r="130" spans="1:11" ht="11.25" customHeight="1" x14ac:dyDescent="0.35">
      <c r="A130" s="1"/>
      <c r="B130" s="19"/>
      <c r="C130" s="1"/>
      <c r="D130" s="3"/>
      <c r="E130" s="3"/>
      <c r="F130" s="3"/>
      <c r="G130" s="3"/>
      <c r="H130" s="3"/>
      <c r="I130" s="3"/>
      <c r="J130" s="3"/>
      <c r="K130" s="3"/>
    </row>
    <row r="131" spans="1:11" ht="11.25" customHeight="1" x14ac:dyDescent="0.35">
      <c r="A131" s="17" t="s">
        <v>23</v>
      </c>
      <c r="B131" s="19"/>
      <c r="C131" s="1"/>
      <c r="D131" s="3"/>
      <c r="E131" s="3"/>
      <c r="F131" s="3"/>
      <c r="G131" s="3"/>
      <c r="H131" s="3"/>
      <c r="I131" s="3"/>
      <c r="J131" s="3"/>
      <c r="K131" s="3"/>
    </row>
    <row r="132" spans="1:11" ht="11.25" customHeight="1" x14ac:dyDescent="0.35">
      <c r="A132" s="1"/>
      <c r="B132" s="1" t="s">
        <v>91</v>
      </c>
      <c r="C132" s="1">
        <f>40*7</f>
        <v>280</v>
      </c>
      <c r="D132" s="3">
        <v>15.5</v>
      </c>
      <c r="E132" s="3">
        <f t="shared" ref="E132:E134" si="47">C132*D132</f>
        <v>4340</v>
      </c>
      <c r="F132" s="3"/>
      <c r="G132" s="3">
        <f t="shared" ref="G132:G133" si="48">E132</f>
        <v>4340</v>
      </c>
      <c r="H132" s="3"/>
      <c r="I132" s="3"/>
      <c r="J132" s="3">
        <f t="shared" ref="J132:J134" si="49">SUM(G132:I132)</f>
        <v>4340</v>
      </c>
      <c r="K132" s="3"/>
    </row>
    <row r="133" spans="1:11" ht="12" customHeight="1" x14ac:dyDescent="0.35">
      <c r="A133" s="1"/>
      <c r="B133" s="1" t="s">
        <v>92</v>
      </c>
      <c r="C133" s="1">
        <f>44*4</f>
        <v>176</v>
      </c>
      <c r="D133" s="3">
        <v>15.5</v>
      </c>
      <c r="E133" s="3">
        <f t="shared" si="47"/>
        <v>2728</v>
      </c>
      <c r="F133" s="3"/>
      <c r="G133" s="3">
        <f t="shared" si="48"/>
        <v>2728</v>
      </c>
      <c r="H133" s="3"/>
      <c r="I133" s="3"/>
      <c r="J133" s="3">
        <f t="shared" si="49"/>
        <v>2728</v>
      </c>
      <c r="K133" s="3"/>
    </row>
    <row r="134" spans="1:11" ht="12" customHeight="1" x14ac:dyDescent="0.35">
      <c r="A134" s="1"/>
      <c r="B134" s="11" t="s">
        <v>93</v>
      </c>
      <c r="C134" s="11">
        <v>0</v>
      </c>
      <c r="D134" s="12">
        <v>15.5</v>
      </c>
      <c r="E134" s="12">
        <f t="shared" si="47"/>
        <v>0</v>
      </c>
      <c r="F134" s="12"/>
      <c r="G134" s="12">
        <v>0</v>
      </c>
      <c r="H134" s="12"/>
      <c r="I134" s="12"/>
      <c r="J134" s="12">
        <f t="shared" si="49"/>
        <v>0</v>
      </c>
      <c r="K134" s="12"/>
    </row>
    <row r="135" spans="1:11" ht="11.25" customHeight="1" x14ac:dyDescent="0.35">
      <c r="A135" s="1"/>
      <c r="B135" s="19" t="s">
        <v>44</v>
      </c>
      <c r="C135" s="1"/>
      <c r="D135" s="3"/>
      <c r="E135" s="3">
        <f>SUM(E132:E134)</f>
        <v>7068</v>
      </c>
      <c r="F135" s="3"/>
      <c r="G135" s="3">
        <f t="shared" ref="G135:J135" si="50">SUM(G132:G134)</f>
        <v>7068</v>
      </c>
      <c r="H135" s="3">
        <f t="shared" si="50"/>
        <v>0</v>
      </c>
      <c r="I135" s="3">
        <f t="shared" si="50"/>
        <v>0</v>
      </c>
      <c r="J135" s="3">
        <f t="shared" si="50"/>
        <v>7068</v>
      </c>
      <c r="K135" s="3">
        <f>SUM(G135:I135)</f>
        <v>7068</v>
      </c>
    </row>
    <row r="136" spans="1:11" ht="11.25" customHeight="1" x14ac:dyDescent="0.35">
      <c r="A136" s="1"/>
      <c r="B136" s="1"/>
      <c r="C136" s="1"/>
      <c r="D136" s="3"/>
      <c r="E136" s="3"/>
      <c r="F136" s="3"/>
      <c r="G136" s="3"/>
      <c r="H136" s="3"/>
      <c r="I136" s="3"/>
      <c r="J136" s="3"/>
      <c r="K136" s="3"/>
    </row>
    <row r="137" spans="1:11" ht="11.25" customHeight="1" x14ac:dyDescent="0.35">
      <c r="A137" s="61" t="s">
        <v>94</v>
      </c>
      <c r="B137" s="62"/>
      <c r="C137" s="1"/>
      <c r="D137" s="3"/>
      <c r="E137" s="3"/>
      <c r="F137" s="3"/>
      <c r="G137" s="3"/>
      <c r="H137" s="3"/>
      <c r="I137" s="3"/>
      <c r="J137" s="3"/>
      <c r="K137" s="3"/>
    </row>
    <row r="138" spans="1:11" ht="11.25" customHeight="1" x14ac:dyDescent="0.35">
      <c r="A138" s="1"/>
      <c r="B138" s="1" t="s">
        <v>76</v>
      </c>
      <c r="C138" s="1"/>
      <c r="D138" s="3"/>
      <c r="E138" s="3">
        <v>500</v>
      </c>
      <c r="F138" s="3"/>
      <c r="G138" s="3">
        <f t="shared" ref="G138:G140" si="51">E138</f>
        <v>500</v>
      </c>
      <c r="H138" s="3"/>
      <c r="I138" s="3"/>
      <c r="J138" s="3">
        <f t="shared" ref="J138:J140" si="52">SUM(G138:I138)</f>
        <v>500</v>
      </c>
      <c r="K138" s="3"/>
    </row>
    <row r="139" spans="1:11" ht="11.25" customHeight="1" x14ac:dyDescent="0.35">
      <c r="A139" s="1"/>
      <c r="B139" s="1" t="s">
        <v>95</v>
      </c>
      <c r="C139" s="1"/>
      <c r="D139" s="3"/>
      <c r="E139" s="3">
        <v>0</v>
      </c>
      <c r="F139" s="3"/>
      <c r="G139" s="3">
        <f t="shared" si="51"/>
        <v>0</v>
      </c>
      <c r="H139" s="3"/>
      <c r="I139" s="3"/>
      <c r="J139" s="3">
        <f t="shared" si="52"/>
        <v>0</v>
      </c>
      <c r="K139" s="3"/>
    </row>
    <row r="140" spans="1:11" ht="12" customHeight="1" x14ac:dyDescent="0.35">
      <c r="A140" s="1"/>
      <c r="B140" s="11" t="s">
        <v>82</v>
      </c>
      <c r="C140" s="11"/>
      <c r="D140" s="12"/>
      <c r="E140" s="12">
        <v>0</v>
      </c>
      <c r="F140" s="12"/>
      <c r="G140" s="12">
        <f t="shared" si="51"/>
        <v>0</v>
      </c>
      <c r="H140" s="12"/>
      <c r="I140" s="12"/>
      <c r="J140" s="12">
        <f t="shared" si="52"/>
        <v>0</v>
      </c>
      <c r="K140" s="12"/>
    </row>
    <row r="141" spans="1:11" ht="11.25" customHeight="1" x14ac:dyDescent="0.35">
      <c r="A141" s="1"/>
      <c r="B141" s="19" t="s">
        <v>44</v>
      </c>
      <c r="C141" s="1"/>
      <c r="D141" s="3"/>
      <c r="E141" s="3">
        <f>SUM(E138:E140)</f>
        <v>500</v>
      </c>
      <c r="F141" s="3"/>
      <c r="G141" s="3">
        <f t="shared" ref="G141:J141" si="53">SUM(G138:G140)</f>
        <v>500</v>
      </c>
      <c r="H141" s="3">
        <f t="shared" si="53"/>
        <v>0</v>
      </c>
      <c r="I141" s="3">
        <f t="shared" si="53"/>
        <v>0</v>
      </c>
      <c r="J141" s="3">
        <f t="shared" si="53"/>
        <v>500</v>
      </c>
      <c r="K141" s="3">
        <f>SUM(G141:I141)</f>
        <v>500</v>
      </c>
    </row>
    <row r="142" spans="1:11" ht="11.25" customHeight="1" x14ac:dyDescent="0.35">
      <c r="A142" s="1"/>
      <c r="B142" s="1"/>
      <c r="C142" s="1"/>
      <c r="D142" s="3"/>
      <c r="E142" s="3"/>
      <c r="F142" s="3"/>
      <c r="G142" s="3"/>
      <c r="H142" s="3"/>
      <c r="I142" s="3"/>
      <c r="J142" s="3"/>
      <c r="K142" s="3"/>
    </row>
    <row r="143" spans="1:11" ht="11.25" customHeight="1" x14ac:dyDescent="0.35">
      <c r="A143" s="17" t="s">
        <v>48</v>
      </c>
      <c r="B143" s="1"/>
      <c r="C143" s="1"/>
      <c r="D143" s="3"/>
      <c r="E143" s="3"/>
      <c r="F143" s="3"/>
      <c r="G143" s="3"/>
      <c r="H143" s="3"/>
      <c r="I143" s="3"/>
      <c r="J143" s="3"/>
      <c r="K143" s="3"/>
    </row>
    <row r="144" spans="1:11" ht="12" customHeight="1" x14ac:dyDescent="0.35">
      <c r="A144" s="17"/>
      <c r="B144" s="11" t="s">
        <v>48</v>
      </c>
      <c r="C144" s="11"/>
      <c r="D144" s="12"/>
      <c r="E144" s="12">
        <f>E11-(I141+I135+I129)</f>
        <v>0</v>
      </c>
      <c r="F144" s="12"/>
      <c r="G144" s="12"/>
      <c r="H144" s="12"/>
      <c r="I144" s="12">
        <f>E144</f>
        <v>0</v>
      </c>
      <c r="J144" s="12">
        <f>SUM(G144:I144)</f>
        <v>0</v>
      </c>
      <c r="K144" s="12"/>
    </row>
    <row r="145" spans="1:11" ht="11.25" customHeight="1" x14ac:dyDescent="0.35">
      <c r="A145" s="1"/>
      <c r="B145" s="19" t="s">
        <v>44</v>
      </c>
      <c r="C145" s="1"/>
      <c r="D145" s="3"/>
      <c r="E145" s="3">
        <f>SUM(E144)</f>
        <v>0</v>
      </c>
      <c r="F145" s="3"/>
      <c r="G145" s="3">
        <f t="shared" ref="G145:J145" si="54">SUM(G144)</f>
        <v>0</v>
      </c>
      <c r="H145" s="3">
        <f t="shared" si="54"/>
        <v>0</v>
      </c>
      <c r="I145" s="3">
        <f t="shared" si="54"/>
        <v>0</v>
      </c>
      <c r="J145" s="3">
        <f t="shared" si="54"/>
        <v>0</v>
      </c>
      <c r="K145" s="3">
        <f>SUM(G145:I145)</f>
        <v>0</v>
      </c>
    </row>
    <row r="146" spans="1:11" ht="11.25" customHeight="1" x14ac:dyDescent="0.35">
      <c r="A146" s="1"/>
      <c r="B146" s="1"/>
      <c r="C146" s="1"/>
      <c r="D146" s="3"/>
      <c r="E146" s="3"/>
      <c r="F146" s="3"/>
      <c r="G146" s="3"/>
      <c r="H146" s="3"/>
      <c r="I146" s="3"/>
      <c r="J146" s="3"/>
      <c r="K146" s="3"/>
    </row>
    <row r="147" spans="1:11" ht="11.25" customHeight="1" x14ac:dyDescent="0.35">
      <c r="A147" s="1"/>
      <c r="B147" s="21" t="s">
        <v>49</v>
      </c>
      <c r="C147" s="22"/>
      <c r="D147" s="23"/>
      <c r="E147" s="24">
        <f>SUM(E129+E135+E141+E145)</f>
        <v>14568</v>
      </c>
      <c r="F147" s="24"/>
      <c r="G147" s="24">
        <f t="shared" ref="G147:K147" si="55">SUM(G145+G135+G129+G141)</f>
        <v>15568</v>
      </c>
      <c r="H147" s="24">
        <f t="shared" si="55"/>
        <v>0</v>
      </c>
      <c r="I147" s="24">
        <f t="shared" si="55"/>
        <v>2000</v>
      </c>
      <c r="J147" s="24">
        <f t="shared" si="55"/>
        <v>17568</v>
      </c>
      <c r="K147" s="24">
        <f t="shared" si="55"/>
        <v>17568</v>
      </c>
    </row>
    <row r="148" spans="1:11" ht="11.25" customHeight="1" x14ac:dyDescent="0.35">
      <c r="A148" s="1"/>
      <c r="B148" s="1"/>
      <c r="C148" s="1"/>
      <c r="D148" s="3"/>
      <c r="E148" s="3"/>
      <c r="F148" s="3"/>
      <c r="G148" s="3"/>
      <c r="H148" s="3"/>
      <c r="I148" s="3"/>
      <c r="J148" s="3"/>
      <c r="K148" s="3"/>
    </row>
    <row r="149" spans="1:11" ht="11.25" customHeight="1" x14ac:dyDescent="0.35">
      <c r="A149" s="1"/>
      <c r="B149" s="1"/>
      <c r="C149" s="1"/>
      <c r="D149" s="3"/>
      <c r="E149" s="3"/>
      <c r="F149" s="3"/>
      <c r="G149" s="3"/>
      <c r="H149" s="3"/>
      <c r="I149" s="3"/>
      <c r="J149" s="3"/>
      <c r="K149" s="3"/>
    </row>
    <row r="150" spans="1:11" ht="11.25" customHeight="1" x14ac:dyDescent="0.35">
      <c r="A150" s="1"/>
      <c r="B150" s="1"/>
      <c r="C150" s="1"/>
      <c r="D150" s="3"/>
      <c r="E150" s="3"/>
      <c r="F150" s="3"/>
      <c r="G150" s="3"/>
      <c r="H150" s="3"/>
      <c r="I150" s="3"/>
      <c r="J150" s="3"/>
      <c r="K150" s="3"/>
    </row>
    <row r="151" spans="1:11" ht="11.25" customHeight="1" x14ac:dyDescent="0.35">
      <c r="A151" s="63" t="s">
        <v>96</v>
      </c>
      <c r="B151" s="64"/>
      <c r="C151" s="15"/>
      <c r="D151" s="16"/>
      <c r="E151" s="16"/>
      <c r="F151" s="16"/>
      <c r="G151" s="16"/>
      <c r="H151" s="16"/>
      <c r="I151" s="16"/>
      <c r="J151" s="16"/>
      <c r="K151" s="16"/>
    </row>
    <row r="152" spans="1:11" ht="11.25" customHeight="1" x14ac:dyDescent="0.35">
      <c r="A152" s="17" t="s">
        <v>97</v>
      </c>
      <c r="B152" s="1"/>
      <c r="C152" s="1"/>
      <c r="D152" s="3"/>
      <c r="E152" s="3"/>
      <c r="F152" s="3"/>
      <c r="G152" s="3"/>
      <c r="H152" s="3"/>
      <c r="I152" s="3"/>
      <c r="J152" s="3"/>
      <c r="K152" s="3"/>
    </row>
    <row r="153" spans="1:11" ht="11.25" customHeight="1" x14ac:dyDescent="0.35">
      <c r="A153" s="1"/>
      <c r="B153" s="1" t="s">
        <v>98</v>
      </c>
      <c r="C153" s="1">
        <v>0</v>
      </c>
      <c r="D153" s="3">
        <v>15.5</v>
      </c>
      <c r="E153" s="3">
        <f t="shared" ref="E153:E157" si="56">C153*D153</f>
        <v>0</v>
      </c>
      <c r="F153" s="3"/>
      <c r="G153" s="3">
        <f t="shared" ref="G153:G157" si="57">E153</f>
        <v>0</v>
      </c>
      <c r="H153" s="3"/>
      <c r="I153" s="3"/>
      <c r="J153" s="3">
        <f t="shared" ref="J153:J157" si="58">SUM(G153:I153)</f>
        <v>0</v>
      </c>
      <c r="K153" s="3"/>
    </row>
    <row r="154" spans="1:11" ht="11.25" customHeight="1" x14ac:dyDescent="0.35">
      <c r="A154" s="1"/>
      <c r="B154" s="1" t="s">
        <v>99</v>
      </c>
      <c r="C154" s="1">
        <v>0</v>
      </c>
      <c r="D154" s="3">
        <v>15.5</v>
      </c>
      <c r="E154" s="3">
        <f t="shared" si="56"/>
        <v>0</v>
      </c>
      <c r="F154" s="3"/>
      <c r="G154" s="3">
        <f t="shared" si="57"/>
        <v>0</v>
      </c>
      <c r="H154" s="3"/>
      <c r="I154" s="3"/>
      <c r="J154" s="3">
        <f t="shared" si="58"/>
        <v>0</v>
      </c>
      <c r="K154" s="3"/>
    </row>
    <row r="155" spans="1:11" ht="11.25" customHeight="1" x14ac:dyDescent="0.35">
      <c r="A155" s="1"/>
      <c r="B155" s="1" t="s">
        <v>100</v>
      </c>
      <c r="C155" s="1">
        <v>0</v>
      </c>
      <c r="D155" s="3">
        <v>15.5</v>
      </c>
      <c r="E155" s="3">
        <f t="shared" si="56"/>
        <v>0</v>
      </c>
      <c r="F155" s="3"/>
      <c r="G155" s="3">
        <f t="shared" si="57"/>
        <v>0</v>
      </c>
      <c r="H155" s="3"/>
      <c r="I155" s="3"/>
      <c r="J155" s="3">
        <f t="shared" si="58"/>
        <v>0</v>
      </c>
      <c r="K155" s="3"/>
    </row>
    <row r="156" spans="1:11" ht="11.25" customHeight="1" x14ac:dyDescent="0.35">
      <c r="A156" s="1"/>
      <c r="B156" s="1" t="s">
        <v>101</v>
      </c>
      <c r="C156" s="1">
        <v>0</v>
      </c>
      <c r="D156" s="3">
        <v>15.5</v>
      </c>
      <c r="E156" s="3">
        <f t="shared" si="56"/>
        <v>0</v>
      </c>
      <c r="F156" s="3"/>
      <c r="G156" s="3">
        <f t="shared" si="57"/>
        <v>0</v>
      </c>
      <c r="H156" s="3"/>
      <c r="I156" s="3"/>
      <c r="J156" s="3">
        <f t="shared" si="58"/>
        <v>0</v>
      </c>
      <c r="K156" s="3"/>
    </row>
    <row r="157" spans="1:11" ht="12" customHeight="1" x14ac:dyDescent="0.35">
      <c r="A157" s="1"/>
      <c r="B157" s="11" t="s">
        <v>102</v>
      </c>
      <c r="C157" s="11">
        <v>0</v>
      </c>
      <c r="D157" s="12">
        <v>15.5</v>
      </c>
      <c r="E157" s="12">
        <f t="shared" si="56"/>
        <v>0</v>
      </c>
      <c r="F157" s="12"/>
      <c r="G157" s="12">
        <f t="shared" si="57"/>
        <v>0</v>
      </c>
      <c r="H157" s="12"/>
      <c r="I157" s="12"/>
      <c r="J157" s="12">
        <f t="shared" si="58"/>
        <v>0</v>
      </c>
      <c r="K157" s="12"/>
    </row>
    <row r="158" spans="1:11" ht="11.25" customHeight="1" x14ac:dyDescent="0.35">
      <c r="A158" s="1"/>
      <c r="B158" s="19" t="s">
        <v>29</v>
      </c>
      <c r="C158" s="1"/>
      <c r="D158" s="3"/>
      <c r="E158" s="3">
        <f>SUM(E153:E157)</f>
        <v>0</v>
      </c>
      <c r="F158" s="3"/>
      <c r="G158" s="3">
        <f t="shared" ref="G158:J158" si="59">SUM(G153:G157)</f>
        <v>0</v>
      </c>
      <c r="H158" s="3">
        <f t="shared" si="59"/>
        <v>0</v>
      </c>
      <c r="I158" s="3">
        <f t="shared" si="59"/>
        <v>0</v>
      </c>
      <c r="J158" s="3">
        <f t="shared" si="59"/>
        <v>0</v>
      </c>
      <c r="K158" s="3">
        <f>SUM(G158:I158)</f>
        <v>0</v>
      </c>
    </row>
    <row r="159" spans="1:11" ht="11.25" customHeight="1" x14ac:dyDescent="0.35">
      <c r="A159" s="1"/>
      <c r="B159" s="1"/>
      <c r="C159" s="1"/>
      <c r="D159" s="3"/>
      <c r="E159" s="3"/>
      <c r="F159" s="3"/>
      <c r="G159" s="3"/>
      <c r="H159" s="3"/>
      <c r="I159" s="3"/>
      <c r="J159" s="3"/>
      <c r="K159" s="3"/>
    </row>
    <row r="160" spans="1:11" ht="11.25" customHeight="1" x14ac:dyDescent="0.35">
      <c r="A160" s="17" t="s">
        <v>103</v>
      </c>
      <c r="B160" s="1"/>
      <c r="C160" s="1"/>
      <c r="D160" s="3"/>
      <c r="E160" s="3"/>
      <c r="F160" s="3"/>
      <c r="G160" s="3"/>
      <c r="H160" s="3"/>
      <c r="I160" s="3"/>
      <c r="J160" s="3"/>
      <c r="K160" s="3"/>
    </row>
    <row r="161" spans="1:11" ht="12" customHeight="1" x14ac:dyDescent="0.35">
      <c r="A161" s="17"/>
      <c r="B161" s="11" t="s">
        <v>104</v>
      </c>
      <c r="C161" s="11"/>
      <c r="D161" s="12"/>
      <c r="E161" s="12">
        <v>154000</v>
      </c>
      <c r="F161" s="12"/>
      <c r="G161" s="12">
        <f>E161*0.4</f>
        <v>61600</v>
      </c>
      <c r="H161" s="12">
        <f>E161*0.6</f>
        <v>92400</v>
      </c>
      <c r="I161" s="12"/>
      <c r="J161" s="12">
        <f>SUM(G161:I161)</f>
        <v>154000</v>
      </c>
      <c r="K161" s="12"/>
    </row>
    <row r="162" spans="1:11" ht="11.25" customHeight="1" x14ac:dyDescent="0.35">
      <c r="A162" s="1"/>
      <c r="B162" s="19" t="s">
        <v>29</v>
      </c>
      <c r="C162" s="1"/>
      <c r="D162" s="3"/>
      <c r="E162" s="3">
        <f>SUM(E161)</f>
        <v>154000</v>
      </c>
      <c r="F162" s="3"/>
      <c r="G162" s="3">
        <f t="shared" ref="G162:J162" si="60">SUM(G161)</f>
        <v>61600</v>
      </c>
      <c r="H162" s="3">
        <f t="shared" si="60"/>
        <v>92400</v>
      </c>
      <c r="I162" s="3">
        <f t="shared" si="60"/>
        <v>0</v>
      </c>
      <c r="J162" s="3">
        <f t="shared" si="60"/>
        <v>154000</v>
      </c>
      <c r="K162" s="3">
        <f>SUM(G162:I162)</f>
        <v>154000</v>
      </c>
    </row>
    <row r="163" spans="1:11" ht="11.25" customHeight="1" x14ac:dyDescent="0.35">
      <c r="A163" s="1"/>
      <c r="B163" s="19"/>
      <c r="C163" s="1"/>
      <c r="D163" s="3"/>
      <c r="E163" s="3"/>
      <c r="F163" s="3"/>
      <c r="G163" s="3"/>
      <c r="H163" s="3"/>
      <c r="I163" s="3"/>
      <c r="J163" s="3"/>
      <c r="K163" s="3"/>
    </row>
    <row r="164" spans="1:11" ht="11.25" customHeight="1" x14ac:dyDescent="0.35">
      <c r="A164" s="1"/>
      <c r="B164" s="19"/>
      <c r="C164" s="1"/>
      <c r="D164" s="3"/>
      <c r="E164" s="3"/>
      <c r="F164" s="3"/>
      <c r="G164" s="3"/>
      <c r="H164" s="3"/>
      <c r="I164" s="3"/>
      <c r="J164" s="3"/>
      <c r="K164" s="3"/>
    </row>
    <row r="165" spans="1:11" ht="11.25" customHeight="1" x14ac:dyDescent="0.35">
      <c r="A165" s="1"/>
      <c r="B165" s="1"/>
      <c r="C165" s="1"/>
      <c r="D165" s="3"/>
      <c r="E165" s="3"/>
      <c r="F165" s="3"/>
      <c r="G165" s="3"/>
      <c r="H165" s="3"/>
      <c r="I165" s="3"/>
      <c r="J165" s="3"/>
      <c r="K165" s="3"/>
    </row>
    <row r="166" spans="1:11" ht="11.25" customHeight="1" x14ac:dyDescent="0.35">
      <c r="A166" s="1"/>
      <c r="B166" s="21" t="s">
        <v>49</v>
      </c>
      <c r="C166" s="22"/>
      <c r="D166" s="23"/>
      <c r="E166" s="24">
        <f>E158+E162</f>
        <v>154000</v>
      </c>
      <c r="F166" s="24"/>
      <c r="G166" s="24">
        <f t="shared" ref="G166:J166" si="61">G158+G162</f>
        <v>61600</v>
      </c>
      <c r="H166" s="24">
        <f t="shared" si="61"/>
        <v>92400</v>
      </c>
      <c r="I166" s="24">
        <f t="shared" si="61"/>
        <v>0</v>
      </c>
      <c r="J166" s="24">
        <f t="shared" si="61"/>
        <v>154000</v>
      </c>
      <c r="K166" s="25">
        <f>SUM(G166:I166)</f>
        <v>154000</v>
      </c>
    </row>
    <row r="167" spans="1:11" ht="11.25" customHeight="1" x14ac:dyDescent="0.35">
      <c r="A167" s="1"/>
      <c r="B167" s="1"/>
      <c r="C167" s="1"/>
      <c r="D167" s="3"/>
      <c r="E167" s="3"/>
      <c r="F167" s="3"/>
      <c r="G167" s="4"/>
      <c r="H167" s="3"/>
      <c r="I167" s="3"/>
      <c r="J167" s="3"/>
      <c r="K167" s="3"/>
    </row>
    <row r="168" spans="1:11" ht="11.25" customHeight="1" x14ac:dyDescent="0.35">
      <c r="A168" s="65" t="s">
        <v>105</v>
      </c>
      <c r="B168" s="64"/>
      <c r="C168" s="27"/>
      <c r="D168" s="28"/>
      <c r="E168" s="28"/>
      <c r="F168" s="28"/>
      <c r="G168" s="29">
        <f>(E8+E9)-G147-G117-G89-G54-G166</f>
        <v>92400</v>
      </c>
      <c r="H168" s="30">
        <f>E10-H54-H89-H117-H147-H166</f>
        <v>0</v>
      </c>
      <c r="I168" s="29">
        <f>E11-I54-I89-I117-I147-I166+I54</f>
        <v>0</v>
      </c>
      <c r="J168" s="28"/>
      <c r="K168" s="28"/>
    </row>
  </sheetData>
  <mergeCells count="15">
    <mergeCell ref="A137:B137"/>
    <mergeCell ref="A151:B151"/>
    <mergeCell ref="A168:B168"/>
    <mergeCell ref="C1:J5"/>
    <mergeCell ref="A15:B15"/>
    <mergeCell ref="A29:B29"/>
    <mergeCell ref="A38:B38"/>
    <mergeCell ref="A44:B44"/>
    <mergeCell ref="A57:B57"/>
    <mergeCell ref="A58:B58"/>
    <mergeCell ref="A92:B92"/>
    <mergeCell ref="A93:B93"/>
    <mergeCell ref="A102:B102"/>
    <mergeCell ref="A121:B121"/>
    <mergeCell ref="A122:B122"/>
  </mergeCells>
  <pageMargins left="0.7" right="0.7" top="0.75" bottom="0.7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0"/>
  <sheetViews>
    <sheetView workbookViewId="0"/>
  </sheetViews>
  <sheetFormatPr defaultColWidth="14.453125" defaultRowHeight="15" customHeight="1" x14ac:dyDescent="0.35"/>
  <cols>
    <col min="1" max="1" width="11.453125" customWidth="1"/>
    <col min="2" max="2" width="43.36328125" customWidth="1"/>
    <col min="3" max="3" width="11.453125" customWidth="1"/>
    <col min="4" max="4" width="15" customWidth="1"/>
    <col min="5" max="5" width="13" customWidth="1"/>
    <col min="6" max="7" width="9.36328125" customWidth="1"/>
    <col min="8" max="8" width="10.1796875" customWidth="1"/>
    <col min="9" max="9" width="14.1796875" customWidth="1"/>
    <col min="10" max="11" width="10.1796875" customWidth="1"/>
    <col min="12" max="26" width="23.81640625" customWidth="1"/>
  </cols>
  <sheetData>
    <row r="1" spans="1:11" ht="11.25" customHeight="1" x14ac:dyDescent="0.35">
      <c r="A1" s="1"/>
      <c r="B1" s="2"/>
      <c r="C1" s="66" t="s">
        <v>106</v>
      </c>
      <c r="D1" s="67"/>
      <c r="E1" s="67"/>
      <c r="F1" s="67"/>
      <c r="G1" s="67"/>
      <c r="H1" s="67"/>
      <c r="I1" s="67"/>
      <c r="J1" s="68"/>
      <c r="K1" s="3"/>
    </row>
    <row r="2" spans="1:11" ht="9.75" customHeight="1" x14ac:dyDescent="0.35">
      <c r="A2" s="1"/>
      <c r="B2" s="1"/>
      <c r="C2" s="69"/>
      <c r="D2" s="62"/>
      <c r="E2" s="62"/>
      <c r="F2" s="62"/>
      <c r="G2" s="62"/>
      <c r="H2" s="62"/>
      <c r="I2" s="62"/>
      <c r="J2" s="70"/>
      <c r="K2" s="3"/>
    </row>
    <row r="3" spans="1:11" ht="9.75" customHeight="1" x14ac:dyDescent="0.35">
      <c r="A3" s="1"/>
      <c r="B3" s="1"/>
      <c r="C3" s="69"/>
      <c r="D3" s="62"/>
      <c r="E3" s="62"/>
      <c r="F3" s="62"/>
      <c r="G3" s="62"/>
      <c r="H3" s="62"/>
      <c r="I3" s="62"/>
      <c r="J3" s="70"/>
      <c r="K3" s="3"/>
    </row>
    <row r="4" spans="1:11" ht="9.75" customHeight="1" x14ac:dyDescent="0.35">
      <c r="A4" s="1"/>
      <c r="B4" s="1"/>
      <c r="C4" s="69"/>
      <c r="D4" s="62"/>
      <c r="E4" s="62"/>
      <c r="F4" s="62"/>
      <c r="G4" s="62"/>
      <c r="H4" s="62"/>
      <c r="I4" s="62"/>
      <c r="J4" s="70"/>
      <c r="K4" s="3"/>
    </row>
    <row r="5" spans="1:11" ht="9.75" customHeight="1" x14ac:dyDescent="0.35">
      <c r="A5" s="1"/>
      <c r="B5" s="1"/>
      <c r="C5" s="71"/>
      <c r="D5" s="72"/>
      <c r="E5" s="72"/>
      <c r="F5" s="72"/>
      <c r="G5" s="72"/>
      <c r="H5" s="72"/>
      <c r="I5" s="72"/>
      <c r="J5" s="73"/>
      <c r="K5" s="3"/>
    </row>
    <row r="6" spans="1:11" ht="9.75" customHeight="1" x14ac:dyDescent="0.35">
      <c r="A6" s="1"/>
      <c r="B6" s="1"/>
      <c r="C6" s="1"/>
      <c r="D6" s="3"/>
      <c r="E6" s="3"/>
      <c r="F6" s="3"/>
      <c r="G6" s="4"/>
      <c r="H6" s="3"/>
      <c r="I6" s="3"/>
      <c r="J6" s="3"/>
      <c r="K6" s="3"/>
    </row>
    <row r="7" spans="1:11" ht="9.75" customHeight="1" x14ac:dyDescent="0.35">
      <c r="A7" s="1"/>
      <c r="B7" s="5" t="s">
        <v>1</v>
      </c>
      <c r="C7" s="5" t="s">
        <v>2</v>
      </c>
      <c r="D7" s="5" t="s">
        <v>3</v>
      </c>
      <c r="E7" s="6" t="s">
        <v>107</v>
      </c>
      <c r="F7" s="7"/>
      <c r="G7" s="7" t="s">
        <v>108</v>
      </c>
      <c r="H7" s="9"/>
      <c r="I7" s="6" t="s">
        <v>109</v>
      </c>
      <c r="J7" s="10"/>
      <c r="K7" s="3"/>
    </row>
    <row r="8" spans="1:11" ht="9.75" customHeight="1" x14ac:dyDescent="0.35">
      <c r="A8" s="1"/>
      <c r="B8" s="1" t="s">
        <v>6</v>
      </c>
      <c r="C8" s="1" t="s">
        <v>7</v>
      </c>
      <c r="D8" s="1" t="s">
        <v>8</v>
      </c>
      <c r="E8" s="3">
        <v>90000</v>
      </c>
      <c r="F8" s="3"/>
      <c r="G8" s="3">
        <f>E8/3</f>
        <v>30000</v>
      </c>
      <c r="H8" s="3"/>
      <c r="I8" s="3"/>
      <c r="J8" s="3"/>
      <c r="K8" s="3"/>
    </row>
    <row r="9" spans="1:11" ht="9.75" customHeight="1" x14ac:dyDescent="0.35">
      <c r="A9" s="1"/>
      <c r="B9" s="1" t="s">
        <v>10</v>
      </c>
      <c r="C9" s="1" t="s">
        <v>7</v>
      </c>
      <c r="D9" s="1" t="s">
        <v>11</v>
      </c>
      <c r="E9" s="3">
        <v>175000</v>
      </c>
      <c r="F9" s="3"/>
      <c r="G9" s="4"/>
      <c r="H9" s="3"/>
      <c r="I9" s="3"/>
      <c r="J9" s="3"/>
      <c r="K9" s="3"/>
    </row>
    <row r="10" spans="1:11" ht="9.75" customHeight="1" x14ac:dyDescent="0.35">
      <c r="A10" s="1"/>
      <c r="B10" s="11" t="s">
        <v>12</v>
      </c>
      <c r="C10" s="11" t="s">
        <v>7</v>
      </c>
      <c r="D10" s="11" t="s">
        <v>13</v>
      </c>
      <c r="E10" s="12">
        <v>45000</v>
      </c>
      <c r="F10" s="12"/>
      <c r="G10" s="13"/>
      <c r="H10" s="12"/>
      <c r="I10" s="12"/>
      <c r="J10" s="3"/>
      <c r="K10" s="3"/>
    </row>
    <row r="11" spans="1:11" ht="9.75" customHeight="1" x14ac:dyDescent="0.35">
      <c r="A11" s="1"/>
      <c r="B11" s="1"/>
      <c r="C11" s="14"/>
      <c r="D11" s="14" t="s">
        <v>14</v>
      </c>
      <c r="E11" s="10">
        <f>SUM(E8:E10)</f>
        <v>310000</v>
      </c>
      <c r="F11" s="10"/>
      <c r="G11" s="3"/>
      <c r="H11" s="3"/>
      <c r="I11" s="3"/>
      <c r="J11" s="3"/>
      <c r="K11" s="3"/>
    </row>
    <row r="12" spans="1:11" ht="9.75" customHeight="1" x14ac:dyDescent="0.35">
      <c r="A12" s="1"/>
      <c r="B12" s="1"/>
      <c r="C12" s="1"/>
      <c r="D12" s="3"/>
      <c r="E12" s="3"/>
      <c r="F12" s="3"/>
      <c r="G12" s="4"/>
      <c r="H12" s="3"/>
      <c r="I12" s="3"/>
      <c r="J12" s="3"/>
      <c r="K12" s="3"/>
    </row>
    <row r="13" spans="1:11" ht="9.75" customHeight="1" x14ac:dyDescent="0.35">
      <c r="A13" s="14"/>
      <c r="B13" s="14"/>
      <c r="C13" s="5" t="s">
        <v>15</v>
      </c>
      <c r="D13" s="6" t="s">
        <v>16</v>
      </c>
      <c r="E13" s="6" t="s">
        <v>17</v>
      </c>
      <c r="F13" s="6"/>
      <c r="G13" s="6" t="s">
        <v>18</v>
      </c>
      <c r="H13" s="6" t="s">
        <v>19</v>
      </c>
      <c r="I13" s="6" t="s">
        <v>20</v>
      </c>
      <c r="J13" s="6" t="s">
        <v>21</v>
      </c>
      <c r="K13" s="6"/>
    </row>
    <row r="14" spans="1:11" ht="9.75" customHeight="1" x14ac:dyDescent="0.35">
      <c r="A14" s="75" t="s">
        <v>110</v>
      </c>
      <c r="B14" s="64"/>
      <c r="C14" s="31"/>
      <c r="D14" s="32"/>
      <c r="E14" s="32"/>
      <c r="F14" s="32"/>
      <c r="G14" s="32"/>
      <c r="H14" s="32"/>
      <c r="I14" s="32"/>
      <c r="J14" s="32"/>
      <c r="K14" s="32"/>
    </row>
    <row r="15" spans="1:11" ht="9.75" customHeight="1" x14ac:dyDescent="0.35">
      <c r="A15" s="76" t="s">
        <v>111</v>
      </c>
      <c r="B15" s="62"/>
      <c r="C15" s="1"/>
      <c r="D15" s="3"/>
      <c r="E15" s="3"/>
      <c r="F15" s="3"/>
      <c r="G15" s="3"/>
      <c r="H15" s="3"/>
      <c r="I15" s="3"/>
      <c r="J15" s="3"/>
      <c r="K15" s="3"/>
    </row>
    <row r="16" spans="1:11" ht="9.75" customHeight="1" x14ac:dyDescent="0.35">
      <c r="A16" s="1"/>
      <c r="B16" s="1" t="s">
        <v>112</v>
      </c>
      <c r="C16" s="1">
        <f t="shared" ref="C16:C17" si="0">44*8</f>
        <v>352</v>
      </c>
      <c r="D16" s="3">
        <v>10</v>
      </c>
      <c r="E16" s="3">
        <f t="shared" ref="E16:E22" si="1">C16*D16</f>
        <v>3520</v>
      </c>
      <c r="F16" s="3"/>
      <c r="G16" s="3">
        <f t="shared" ref="G16:G22" si="2">E16/2</f>
        <v>1760</v>
      </c>
      <c r="H16" s="3">
        <f t="shared" ref="H16:H22" si="3">E16/2</f>
        <v>1760</v>
      </c>
      <c r="I16" s="3"/>
      <c r="J16" s="3">
        <f t="shared" ref="J16:J22" si="4">SUM(G16:I16)</f>
        <v>3520</v>
      </c>
      <c r="K16" s="3"/>
    </row>
    <row r="17" spans="1:11" ht="9.75" customHeight="1" x14ac:dyDescent="0.35">
      <c r="A17" s="1"/>
      <c r="B17" s="1" t="s">
        <v>113</v>
      </c>
      <c r="C17" s="1">
        <f t="shared" si="0"/>
        <v>352</v>
      </c>
      <c r="D17" s="3">
        <v>10</v>
      </c>
      <c r="E17" s="3">
        <f t="shared" si="1"/>
        <v>3520</v>
      </c>
      <c r="F17" s="3"/>
      <c r="G17" s="3">
        <f t="shared" si="2"/>
        <v>1760</v>
      </c>
      <c r="H17" s="3">
        <f t="shared" si="3"/>
        <v>1760</v>
      </c>
      <c r="I17" s="3"/>
      <c r="J17" s="3">
        <f t="shared" si="4"/>
        <v>3520</v>
      </c>
      <c r="K17" s="3"/>
    </row>
    <row r="18" spans="1:11" ht="9.75" customHeight="1" x14ac:dyDescent="0.35">
      <c r="A18" s="1"/>
      <c r="B18" s="1" t="s">
        <v>114</v>
      </c>
      <c r="C18" s="1">
        <f t="shared" ref="C18:C19" si="5">44*6</f>
        <v>264</v>
      </c>
      <c r="D18" s="3">
        <v>10</v>
      </c>
      <c r="E18" s="3">
        <f t="shared" si="1"/>
        <v>2640</v>
      </c>
      <c r="F18" s="3"/>
      <c r="G18" s="3">
        <f t="shared" si="2"/>
        <v>1320</v>
      </c>
      <c r="H18" s="3">
        <f t="shared" si="3"/>
        <v>1320</v>
      </c>
      <c r="I18" s="3"/>
      <c r="J18" s="3">
        <f t="shared" si="4"/>
        <v>2640</v>
      </c>
      <c r="K18" s="3"/>
    </row>
    <row r="19" spans="1:11" ht="9.75" customHeight="1" x14ac:dyDescent="0.35">
      <c r="A19" s="1"/>
      <c r="B19" s="1" t="s">
        <v>115</v>
      </c>
      <c r="C19" s="1">
        <f t="shared" si="5"/>
        <v>264</v>
      </c>
      <c r="D19" s="3">
        <v>10</v>
      </c>
      <c r="E19" s="3">
        <f t="shared" si="1"/>
        <v>2640</v>
      </c>
      <c r="F19" s="3"/>
      <c r="G19" s="3">
        <f t="shared" si="2"/>
        <v>1320</v>
      </c>
      <c r="H19" s="3">
        <f t="shared" si="3"/>
        <v>1320</v>
      </c>
      <c r="I19" s="3"/>
      <c r="J19" s="3">
        <f t="shared" si="4"/>
        <v>2640</v>
      </c>
      <c r="K19" s="3"/>
    </row>
    <row r="20" spans="1:11" ht="9.75" customHeight="1" x14ac:dyDescent="0.35">
      <c r="A20" s="1"/>
      <c r="B20" s="1" t="s">
        <v>116</v>
      </c>
      <c r="C20" s="1">
        <f t="shared" ref="C20:C22" si="6">44*4</f>
        <v>176</v>
      </c>
      <c r="D20" s="3">
        <v>10</v>
      </c>
      <c r="E20" s="3">
        <f t="shared" si="1"/>
        <v>1760</v>
      </c>
      <c r="F20" s="3"/>
      <c r="G20" s="3">
        <f t="shared" si="2"/>
        <v>880</v>
      </c>
      <c r="H20" s="3">
        <f t="shared" si="3"/>
        <v>880</v>
      </c>
      <c r="I20" s="3"/>
      <c r="J20" s="3">
        <f t="shared" si="4"/>
        <v>1760</v>
      </c>
      <c r="K20" s="3"/>
    </row>
    <row r="21" spans="1:11" ht="9.75" customHeight="1" x14ac:dyDescent="0.35">
      <c r="A21" s="1"/>
      <c r="B21" s="1" t="s">
        <v>117</v>
      </c>
      <c r="C21" s="1">
        <f t="shared" si="6"/>
        <v>176</v>
      </c>
      <c r="D21" s="3">
        <v>10</v>
      </c>
      <c r="E21" s="3">
        <f t="shared" si="1"/>
        <v>1760</v>
      </c>
      <c r="F21" s="3"/>
      <c r="G21" s="3">
        <f t="shared" si="2"/>
        <v>880</v>
      </c>
      <c r="H21" s="3">
        <f t="shared" si="3"/>
        <v>880</v>
      </c>
      <c r="I21" s="3"/>
      <c r="J21" s="3">
        <f t="shared" si="4"/>
        <v>1760</v>
      </c>
      <c r="K21" s="3"/>
    </row>
    <row r="22" spans="1:11" ht="9.75" customHeight="1" x14ac:dyDescent="0.35">
      <c r="A22" s="1"/>
      <c r="B22" s="11" t="s">
        <v>118</v>
      </c>
      <c r="C22" s="11">
        <f t="shared" si="6"/>
        <v>176</v>
      </c>
      <c r="D22" s="12">
        <v>10</v>
      </c>
      <c r="E22" s="12">
        <f t="shared" si="1"/>
        <v>1760</v>
      </c>
      <c r="F22" s="12"/>
      <c r="G22" s="12">
        <f t="shared" si="2"/>
        <v>880</v>
      </c>
      <c r="H22" s="12">
        <f t="shared" si="3"/>
        <v>880</v>
      </c>
      <c r="I22" s="12"/>
      <c r="J22" s="12">
        <f t="shared" si="4"/>
        <v>1760</v>
      </c>
      <c r="K22" s="12"/>
    </row>
    <row r="23" spans="1:11" ht="9.75" customHeight="1" x14ac:dyDescent="0.35">
      <c r="A23" s="1"/>
      <c r="B23" s="19" t="s">
        <v>29</v>
      </c>
      <c r="C23" s="1"/>
      <c r="D23" s="3"/>
      <c r="E23" s="3">
        <f>SUM(E16:E22)</f>
        <v>17600</v>
      </c>
      <c r="F23" s="3"/>
      <c r="G23" s="3">
        <f t="shared" ref="G23:J23" si="7">SUM(G16:G22)</f>
        <v>8800</v>
      </c>
      <c r="H23" s="3">
        <f t="shared" si="7"/>
        <v>8800</v>
      </c>
      <c r="I23" s="3">
        <f t="shared" si="7"/>
        <v>0</v>
      </c>
      <c r="J23" s="3">
        <f t="shared" si="7"/>
        <v>17600</v>
      </c>
      <c r="K23" s="3">
        <f>SUM(G23:I23)</f>
        <v>17600</v>
      </c>
    </row>
    <row r="24" spans="1:11" ht="9.75" customHeight="1" x14ac:dyDescent="0.35">
      <c r="A24" s="1"/>
      <c r="B24" s="1"/>
      <c r="C24" s="1"/>
      <c r="D24" s="3"/>
      <c r="E24" s="3"/>
      <c r="F24" s="3"/>
      <c r="G24" s="3"/>
      <c r="H24" s="3"/>
      <c r="I24" s="3"/>
      <c r="J24" s="3"/>
      <c r="K24" s="3"/>
    </row>
    <row r="25" spans="1:11" ht="9.75" customHeight="1" x14ac:dyDescent="0.35">
      <c r="A25" s="17" t="s">
        <v>119</v>
      </c>
      <c r="B25" s="1"/>
      <c r="C25" s="1"/>
      <c r="D25" s="3"/>
      <c r="E25" s="3"/>
      <c r="F25" s="3"/>
      <c r="G25" s="3"/>
      <c r="H25" s="3"/>
      <c r="I25" s="3"/>
      <c r="J25" s="3"/>
      <c r="K25" s="3"/>
    </row>
    <row r="26" spans="1:11" ht="9.75" customHeight="1" x14ac:dyDescent="0.35">
      <c r="A26" s="1"/>
      <c r="B26" s="1" t="s">
        <v>120</v>
      </c>
      <c r="C26" s="1">
        <f>1*51*19</f>
        <v>969</v>
      </c>
      <c r="D26" s="3">
        <v>10</v>
      </c>
      <c r="E26" s="3">
        <f t="shared" ref="E26:E30" si="8">C26*D26</f>
        <v>9690</v>
      </c>
      <c r="F26" s="3"/>
      <c r="G26" s="3">
        <f>E26/2</f>
        <v>4845</v>
      </c>
      <c r="H26" s="3">
        <f>E26/2</f>
        <v>4845</v>
      </c>
      <c r="I26" s="3"/>
      <c r="J26" s="3">
        <f t="shared" ref="J26:J30" si="9">SUM(G26:I26)</f>
        <v>9690</v>
      </c>
      <c r="K26" s="3"/>
    </row>
    <row r="27" spans="1:11" ht="9.75" customHeight="1" x14ac:dyDescent="0.35">
      <c r="A27" s="1"/>
      <c r="B27" s="1" t="s">
        <v>121</v>
      </c>
      <c r="C27" s="1">
        <f>5*51*19</f>
        <v>4845</v>
      </c>
      <c r="D27" s="3">
        <v>10</v>
      </c>
      <c r="E27" s="3">
        <f t="shared" si="8"/>
        <v>48450</v>
      </c>
      <c r="F27" s="3"/>
      <c r="G27" s="3"/>
      <c r="H27" s="3">
        <f t="shared" ref="H27:H30" si="10">E27</f>
        <v>48450</v>
      </c>
      <c r="I27" s="3"/>
      <c r="J27" s="3">
        <f t="shared" si="9"/>
        <v>48450</v>
      </c>
      <c r="K27" s="3"/>
    </row>
    <row r="28" spans="1:11" ht="9.75" customHeight="1" x14ac:dyDescent="0.35">
      <c r="A28" s="1"/>
      <c r="B28" s="1" t="s">
        <v>122</v>
      </c>
      <c r="C28" s="1">
        <f>1*51*19</f>
        <v>969</v>
      </c>
      <c r="D28" s="3">
        <v>10</v>
      </c>
      <c r="E28" s="3">
        <f t="shared" si="8"/>
        <v>9690</v>
      </c>
      <c r="F28" s="3"/>
      <c r="G28" s="3"/>
      <c r="H28" s="3">
        <f t="shared" si="10"/>
        <v>9690</v>
      </c>
      <c r="I28" s="3"/>
      <c r="J28" s="3">
        <f t="shared" si="9"/>
        <v>9690</v>
      </c>
      <c r="K28" s="3"/>
    </row>
    <row r="29" spans="1:11" ht="9.75" customHeight="1" x14ac:dyDescent="0.35">
      <c r="A29" s="1"/>
      <c r="B29" s="1" t="s">
        <v>123</v>
      </c>
      <c r="C29" s="1">
        <f>2*51*19</f>
        <v>1938</v>
      </c>
      <c r="D29" s="3">
        <v>10</v>
      </c>
      <c r="E29" s="3">
        <f t="shared" si="8"/>
        <v>19380</v>
      </c>
      <c r="F29" s="3"/>
      <c r="G29" s="3"/>
      <c r="H29" s="3">
        <f t="shared" si="10"/>
        <v>19380</v>
      </c>
      <c r="I29" s="3"/>
      <c r="J29" s="3">
        <f t="shared" si="9"/>
        <v>19380</v>
      </c>
      <c r="K29" s="3"/>
    </row>
    <row r="30" spans="1:11" ht="9.75" customHeight="1" x14ac:dyDescent="0.35">
      <c r="A30" s="1"/>
      <c r="B30" s="11" t="s">
        <v>124</v>
      </c>
      <c r="C30" s="11">
        <f>4*51*19</f>
        <v>3876</v>
      </c>
      <c r="D30" s="12">
        <v>10</v>
      </c>
      <c r="E30" s="12">
        <f t="shared" si="8"/>
        <v>38760</v>
      </c>
      <c r="F30" s="12"/>
      <c r="G30" s="12"/>
      <c r="H30" s="12">
        <f t="shared" si="10"/>
        <v>38760</v>
      </c>
      <c r="I30" s="12"/>
      <c r="J30" s="12">
        <f t="shared" si="9"/>
        <v>38760</v>
      </c>
      <c r="K30" s="12"/>
    </row>
    <row r="31" spans="1:11" ht="9.75" customHeight="1" x14ac:dyDescent="0.35">
      <c r="A31" s="1"/>
      <c r="B31" s="19" t="s">
        <v>29</v>
      </c>
      <c r="C31" s="1"/>
      <c r="D31" s="3"/>
      <c r="E31" s="3">
        <f>SUM(E26:E30)</f>
        <v>125970</v>
      </c>
      <c r="F31" s="3"/>
      <c r="G31" s="3">
        <f t="shared" ref="G31:J31" si="11">SUM(G26:G30)</f>
        <v>4845</v>
      </c>
      <c r="H31" s="3">
        <f t="shared" si="11"/>
        <v>121125</v>
      </c>
      <c r="I31" s="3">
        <f t="shared" si="11"/>
        <v>0</v>
      </c>
      <c r="J31" s="3">
        <f t="shared" si="11"/>
        <v>125970</v>
      </c>
      <c r="K31" s="3">
        <f>SUM(G31:I31)</f>
        <v>125970</v>
      </c>
    </row>
    <row r="33" spans="1:11" ht="9.75" customHeight="1" x14ac:dyDescent="0.35">
      <c r="A33" s="61" t="s">
        <v>125</v>
      </c>
      <c r="B33" s="62"/>
      <c r="C33" s="1"/>
      <c r="D33" s="3"/>
      <c r="E33" s="3"/>
      <c r="F33" s="3"/>
      <c r="G33" s="3"/>
      <c r="H33" s="3"/>
      <c r="I33" s="3"/>
      <c r="J33" s="3"/>
      <c r="K33" s="3"/>
    </row>
    <row r="34" spans="1:11" ht="9.75" customHeight="1" x14ac:dyDescent="0.35">
      <c r="A34" s="1"/>
      <c r="B34" s="1" t="s">
        <v>126</v>
      </c>
      <c r="C34" s="1"/>
      <c r="D34" s="3"/>
      <c r="E34" s="3">
        <v>800</v>
      </c>
      <c r="F34" s="3"/>
      <c r="G34" s="3"/>
      <c r="H34" s="3">
        <f t="shared" ref="H34:H35" si="12">E34</f>
        <v>800</v>
      </c>
      <c r="I34" s="3"/>
      <c r="J34" s="3">
        <f t="shared" ref="J34:J41" si="13">SUM(G34:I34)</f>
        <v>800</v>
      </c>
      <c r="K34" s="3"/>
    </row>
    <row r="35" spans="1:11" ht="9.75" customHeight="1" x14ac:dyDescent="0.35">
      <c r="A35" s="1"/>
      <c r="B35" s="1" t="s">
        <v>127</v>
      </c>
      <c r="C35" s="1"/>
      <c r="D35" s="3"/>
      <c r="E35" s="3">
        <v>300</v>
      </c>
      <c r="F35" s="3"/>
      <c r="G35" s="3"/>
      <c r="H35" s="3">
        <f t="shared" si="12"/>
        <v>300</v>
      </c>
      <c r="I35" s="3"/>
      <c r="J35" s="3">
        <f t="shared" si="13"/>
        <v>300</v>
      </c>
      <c r="K35" s="3"/>
    </row>
    <row r="36" spans="1:11" ht="9.75" customHeight="1" x14ac:dyDescent="0.35">
      <c r="A36" s="1"/>
      <c r="B36" s="1" t="s">
        <v>34</v>
      </c>
      <c r="C36" s="1"/>
      <c r="D36" s="3"/>
      <c r="E36" s="3">
        <v>4000</v>
      </c>
      <c r="F36" s="3"/>
      <c r="G36" s="3">
        <f>E36/2</f>
        <v>2000</v>
      </c>
      <c r="H36" s="3">
        <f>E36/2</f>
        <v>2000</v>
      </c>
      <c r="I36" s="3"/>
      <c r="J36" s="3">
        <f t="shared" si="13"/>
        <v>4000</v>
      </c>
      <c r="K36" s="3"/>
    </row>
    <row r="37" spans="1:11" ht="9.75" customHeight="1" x14ac:dyDescent="0.35">
      <c r="A37" s="1"/>
      <c r="B37" s="1" t="s">
        <v>128</v>
      </c>
      <c r="C37" s="1"/>
      <c r="D37" s="3"/>
      <c r="E37" s="3">
        <v>1500</v>
      </c>
      <c r="F37" s="3"/>
      <c r="G37" s="3">
        <f t="shared" ref="G37:G41" si="14">E37</f>
        <v>1500</v>
      </c>
      <c r="H37" s="3"/>
      <c r="I37" s="3"/>
      <c r="J37" s="3">
        <f t="shared" si="13"/>
        <v>1500</v>
      </c>
      <c r="K37" s="3"/>
    </row>
    <row r="38" spans="1:11" ht="9.75" customHeight="1" x14ac:dyDescent="0.35">
      <c r="A38" s="1"/>
      <c r="B38" s="1" t="s">
        <v>42</v>
      </c>
      <c r="C38" s="1"/>
      <c r="D38" s="3"/>
      <c r="E38" s="3">
        <v>1000</v>
      </c>
      <c r="F38" s="3"/>
      <c r="G38" s="3">
        <f t="shared" si="14"/>
        <v>1000</v>
      </c>
      <c r="H38" s="3"/>
      <c r="I38" s="3"/>
      <c r="J38" s="3">
        <f t="shared" si="13"/>
        <v>1000</v>
      </c>
      <c r="K38" s="3"/>
    </row>
    <row r="39" spans="1:11" ht="9.75" customHeight="1" x14ac:dyDescent="0.35">
      <c r="A39" s="1"/>
      <c r="B39" s="1" t="s">
        <v>129</v>
      </c>
      <c r="C39" s="1"/>
      <c r="D39" s="3"/>
      <c r="E39" s="3">
        <v>500</v>
      </c>
      <c r="F39" s="3"/>
      <c r="G39" s="3">
        <f t="shared" si="14"/>
        <v>500</v>
      </c>
      <c r="H39" s="3"/>
      <c r="I39" s="3"/>
      <c r="J39" s="3">
        <f t="shared" si="13"/>
        <v>500</v>
      </c>
      <c r="K39" s="3"/>
    </row>
    <row r="40" spans="1:11" ht="9.75" customHeight="1" x14ac:dyDescent="0.35">
      <c r="A40" s="1"/>
      <c r="B40" s="1" t="s">
        <v>130</v>
      </c>
      <c r="C40" s="1"/>
      <c r="D40" s="3"/>
      <c r="E40" s="3">
        <v>800</v>
      </c>
      <c r="F40" s="3"/>
      <c r="G40" s="3">
        <f t="shared" si="14"/>
        <v>800</v>
      </c>
      <c r="H40" s="3"/>
      <c r="I40" s="3"/>
      <c r="J40" s="3">
        <f t="shared" si="13"/>
        <v>800</v>
      </c>
      <c r="K40" s="3"/>
    </row>
    <row r="41" spans="1:11" ht="9.75" customHeight="1" x14ac:dyDescent="0.35">
      <c r="A41" s="1"/>
      <c r="B41" s="11" t="s">
        <v>131</v>
      </c>
      <c r="C41" s="11"/>
      <c r="D41" s="12"/>
      <c r="E41" s="12">
        <v>4000</v>
      </c>
      <c r="F41" s="12"/>
      <c r="G41" s="12">
        <f t="shared" si="14"/>
        <v>4000</v>
      </c>
      <c r="H41" s="12"/>
      <c r="I41" s="12"/>
      <c r="J41" s="12">
        <f t="shared" si="13"/>
        <v>4000</v>
      </c>
      <c r="K41" s="12"/>
    </row>
    <row r="42" spans="1:11" ht="9.75" customHeight="1" x14ac:dyDescent="0.35">
      <c r="A42" s="1"/>
      <c r="B42" s="19" t="s">
        <v>29</v>
      </c>
      <c r="C42" s="1"/>
      <c r="D42" s="3"/>
      <c r="E42" s="3">
        <f>SUM(E34:E41)</f>
        <v>12900</v>
      </c>
      <c r="F42" s="3"/>
      <c r="G42" s="3">
        <f t="shared" ref="G42:J42" si="15">SUM(G34:G41)</f>
        <v>9800</v>
      </c>
      <c r="H42" s="3">
        <f t="shared" si="15"/>
        <v>3100</v>
      </c>
      <c r="I42" s="3">
        <f t="shared" si="15"/>
        <v>0</v>
      </c>
      <c r="J42" s="3">
        <f t="shared" si="15"/>
        <v>12900</v>
      </c>
      <c r="K42" s="3">
        <f>SUM(G42:I42)</f>
        <v>12900</v>
      </c>
    </row>
    <row r="43" spans="1:11" ht="9.75" customHeight="1" x14ac:dyDescent="0.35">
      <c r="A43" s="1"/>
      <c r="B43" s="1"/>
      <c r="C43" s="1"/>
      <c r="D43" s="3"/>
      <c r="E43" s="3"/>
      <c r="F43" s="3"/>
      <c r="G43" s="3"/>
      <c r="H43" s="3"/>
      <c r="I43" s="3"/>
      <c r="J43" s="3"/>
      <c r="K43" s="3"/>
    </row>
    <row r="44" spans="1:11" ht="9.75" customHeight="1" x14ac:dyDescent="0.35">
      <c r="A44" s="61" t="s">
        <v>40</v>
      </c>
      <c r="B44" s="62"/>
      <c r="C44" s="1"/>
      <c r="D44" s="3"/>
      <c r="E44" s="3"/>
      <c r="F44" s="3"/>
      <c r="G44" s="4"/>
      <c r="H44" s="3"/>
      <c r="I44" s="3"/>
      <c r="J44" s="3"/>
      <c r="K44" s="3"/>
    </row>
    <row r="45" spans="1:11" ht="9.75" customHeight="1" x14ac:dyDescent="0.35">
      <c r="A45" s="1"/>
      <c r="B45" s="1" t="s">
        <v>41</v>
      </c>
      <c r="C45" s="1"/>
      <c r="D45" s="3"/>
      <c r="E45" s="3">
        <v>375</v>
      </c>
      <c r="F45" s="3"/>
      <c r="G45" s="4">
        <f t="shared" ref="G45:G49" si="16">E45</f>
        <v>375</v>
      </c>
      <c r="H45" s="3"/>
      <c r="I45" s="3"/>
      <c r="J45" s="3">
        <f t="shared" ref="J45:J49" si="17">SUM(G45:I45)</f>
        <v>375</v>
      </c>
      <c r="K45" s="3"/>
    </row>
    <row r="46" spans="1:11" ht="9.75" customHeight="1" x14ac:dyDescent="0.35">
      <c r="A46" s="1"/>
      <c r="B46" s="1" t="s">
        <v>132</v>
      </c>
      <c r="C46" s="1"/>
      <c r="D46" s="3"/>
      <c r="E46" s="3">
        <v>1000</v>
      </c>
      <c r="F46" s="3"/>
      <c r="G46" s="4">
        <f t="shared" si="16"/>
        <v>1000</v>
      </c>
      <c r="H46" s="3"/>
      <c r="I46" s="3"/>
      <c r="J46" s="3">
        <f t="shared" si="17"/>
        <v>1000</v>
      </c>
      <c r="K46" s="3"/>
    </row>
    <row r="47" spans="1:11" ht="9.75" customHeight="1" x14ac:dyDescent="0.35">
      <c r="A47" s="1"/>
      <c r="B47" s="1" t="s">
        <v>133</v>
      </c>
      <c r="C47" s="1"/>
      <c r="D47" s="3"/>
      <c r="E47" s="3">
        <v>500</v>
      </c>
      <c r="F47" s="3"/>
      <c r="G47" s="3">
        <f t="shared" si="16"/>
        <v>500</v>
      </c>
      <c r="H47" s="3"/>
      <c r="I47" s="3"/>
      <c r="J47" s="3">
        <f t="shared" si="17"/>
        <v>500</v>
      </c>
      <c r="K47" s="3"/>
    </row>
    <row r="48" spans="1:11" ht="9.75" customHeight="1" x14ac:dyDescent="0.35">
      <c r="A48" s="1"/>
      <c r="B48" s="1" t="s">
        <v>134</v>
      </c>
      <c r="C48" s="1"/>
      <c r="D48" s="3"/>
      <c r="E48" s="3">
        <v>500</v>
      </c>
      <c r="F48" s="3"/>
      <c r="G48" s="3">
        <f t="shared" si="16"/>
        <v>500</v>
      </c>
      <c r="H48" s="3"/>
      <c r="I48" s="3"/>
      <c r="J48" s="3">
        <f t="shared" si="17"/>
        <v>500</v>
      </c>
      <c r="K48" s="3"/>
    </row>
    <row r="49" spans="1:11" ht="9.75" customHeight="1" x14ac:dyDescent="0.35">
      <c r="A49" s="1"/>
      <c r="B49" s="11" t="s">
        <v>135</v>
      </c>
      <c r="C49" s="11"/>
      <c r="D49" s="12"/>
      <c r="E49" s="12">
        <v>500</v>
      </c>
      <c r="F49" s="12"/>
      <c r="G49" s="12">
        <f t="shared" si="16"/>
        <v>500</v>
      </c>
      <c r="H49" s="12"/>
      <c r="I49" s="12"/>
      <c r="J49" s="12">
        <f t="shared" si="17"/>
        <v>500</v>
      </c>
      <c r="K49" s="12"/>
    </row>
    <row r="50" spans="1:11" ht="9.75" customHeight="1" x14ac:dyDescent="0.35">
      <c r="A50" s="1"/>
      <c r="B50" s="19" t="s">
        <v>44</v>
      </c>
      <c r="C50" s="1"/>
      <c r="D50" s="3"/>
      <c r="E50" s="3">
        <f>SUM(E45:E49)</f>
        <v>2875</v>
      </c>
      <c r="F50" s="3"/>
      <c r="G50" s="3">
        <f t="shared" ref="G50:J50" si="18">SUM(G45:G49)</f>
        <v>2875</v>
      </c>
      <c r="H50" s="3">
        <f t="shared" si="18"/>
        <v>0</v>
      </c>
      <c r="I50" s="3">
        <f t="shared" si="18"/>
        <v>0</v>
      </c>
      <c r="J50" s="3">
        <f t="shared" si="18"/>
        <v>2875</v>
      </c>
      <c r="K50" s="3">
        <f>SUM(G50:I50)</f>
        <v>2875</v>
      </c>
    </row>
    <row r="51" spans="1:11" ht="9.75" customHeight="1" x14ac:dyDescent="0.35">
      <c r="A51" s="1"/>
      <c r="B51" s="1"/>
      <c r="C51" s="1"/>
      <c r="D51" s="3"/>
      <c r="E51" s="3"/>
      <c r="F51" s="3"/>
      <c r="G51" s="3"/>
      <c r="H51" s="3"/>
      <c r="I51" s="3"/>
      <c r="J51" s="3"/>
      <c r="K51" s="3"/>
    </row>
    <row r="52" spans="1:11" ht="9.75" customHeight="1" x14ac:dyDescent="0.35">
      <c r="A52" s="61" t="s">
        <v>45</v>
      </c>
      <c r="B52" s="62"/>
      <c r="C52" s="1"/>
      <c r="D52" s="3"/>
      <c r="E52" s="3"/>
      <c r="F52" s="3"/>
      <c r="G52" s="3"/>
      <c r="H52" s="3"/>
      <c r="I52" s="3"/>
      <c r="J52" s="3"/>
      <c r="K52" s="3"/>
    </row>
    <row r="53" spans="1:11" ht="9.75" customHeight="1" x14ac:dyDescent="0.35">
      <c r="A53" s="1"/>
      <c r="B53" s="1" t="s">
        <v>46</v>
      </c>
      <c r="C53" s="1"/>
      <c r="D53" s="3"/>
      <c r="E53" s="3">
        <v>500</v>
      </c>
      <c r="F53" s="3"/>
      <c r="G53" s="3">
        <f t="shared" ref="G53:G55" si="19">E53</f>
        <v>500</v>
      </c>
      <c r="H53" s="3"/>
      <c r="I53" s="3"/>
      <c r="J53" s="3">
        <f t="shared" ref="J53:J55" si="20">SUM(G53:I53)</f>
        <v>500</v>
      </c>
      <c r="K53" s="3"/>
    </row>
    <row r="54" spans="1:11" ht="9.75" customHeight="1" x14ac:dyDescent="0.35">
      <c r="A54" s="1"/>
      <c r="B54" s="1" t="s">
        <v>42</v>
      </c>
      <c r="C54" s="1"/>
      <c r="D54" s="3"/>
      <c r="E54" s="3">
        <v>500</v>
      </c>
      <c r="F54" s="3"/>
      <c r="G54" s="3">
        <f t="shared" si="19"/>
        <v>500</v>
      </c>
      <c r="H54" s="3"/>
      <c r="I54" s="3"/>
      <c r="J54" s="3">
        <f t="shared" si="20"/>
        <v>500</v>
      </c>
      <c r="K54" s="3"/>
    </row>
    <row r="55" spans="1:11" ht="9.75" customHeight="1" x14ac:dyDescent="0.35">
      <c r="A55" s="1"/>
      <c r="B55" s="11" t="s">
        <v>136</v>
      </c>
      <c r="C55" s="11"/>
      <c r="D55" s="12"/>
      <c r="E55" s="12">
        <v>2000</v>
      </c>
      <c r="F55" s="12"/>
      <c r="G55" s="12">
        <f t="shared" si="19"/>
        <v>2000</v>
      </c>
      <c r="H55" s="12"/>
      <c r="I55" s="12"/>
      <c r="J55" s="12">
        <f t="shared" si="20"/>
        <v>2000</v>
      </c>
      <c r="K55" s="12"/>
    </row>
    <row r="56" spans="1:11" ht="9.75" customHeight="1" x14ac:dyDescent="0.35">
      <c r="A56" s="1"/>
      <c r="B56" s="19" t="s">
        <v>29</v>
      </c>
      <c r="C56" s="1"/>
      <c r="D56" s="3"/>
      <c r="E56" s="3">
        <f>SUM(E53:E55)</f>
        <v>3000</v>
      </c>
      <c r="F56" s="3"/>
      <c r="G56" s="3">
        <f t="shared" ref="G56:J56" si="21">SUM(G53:G55)</f>
        <v>3000</v>
      </c>
      <c r="H56" s="3">
        <f t="shared" si="21"/>
        <v>0</v>
      </c>
      <c r="I56" s="3">
        <f t="shared" si="21"/>
        <v>0</v>
      </c>
      <c r="J56" s="3">
        <f t="shared" si="21"/>
        <v>3000</v>
      </c>
      <c r="K56" s="3">
        <f>SUM(G56:I56)</f>
        <v>3000</v>
      </c>
    </row>
    <row r="57" spans="1:11" ht="9.75" customHeight="1" x14ac:dyDescent="0.35">
      <c r="A57" s="1"/>
      <c r="B57" s="1"/>
      <c r="C57" s="1"/>
      <c r="D57" s="3"/>
      <c r="E57" s="3"/>
      <c r="F57" s="3"/>
      <c r="G57" s="3"/>
      <c r="H57" s="3"/>
      <c r="I57" s="3"/>
      <c r="J57" s="3"/>
      <c r="K57" s="3"/>
    </row>
    <row r="58" spans="1:11" ht="9.75" customHeight="1" x14ac:dyDescent="0.35">
      <c r="A58" s="17" t="s">
        <v>137</v>
      </c>
      <c r="B58" s="1"/>
      <c r="C58" s="1"/>
      <c r="D58" s="3"/>
      <c r="E58" s="3"/>
      <c r="F58" s="3"/>
      <c r="G58" s="3"/>
      <c r="H58" s="3"/>
      <c r="I58" s="3"/>
      <c r="J58" s="3"/>
      <c r="K58" s="3"/>
    </row>
    <row r="59" spans="1:11" ht="9.75" customHeight="1" x14ac:dyDescent="0.35">
      <c r="A59" s="17"/>
      <c r="B59" s="11" t="s">
        <v>48</v>
      </c>
      <c r="C59" s="11"/>
      <c r="D59" s="12"/>
      <c r="E59" s="12">
        <f>G8-(G56+G42+G31+G23+G50)</f>
        <v>680</v>
      </c>
      <c r="F59" s="12"/>
      <c r="G59" s="12">
        <f>E59</f>
        <v>680</v>
      </c>
      <c r="H59" s="12"/>
      <c r="I59" s="12"/>
      <c r="J59" s="12">
        <f>SUM(G59:I59)</f>
        <v>680</v>
      </c>
      <c r="K59" s="12"/>
    </row>
    <row r="60" spans="1:11" ht="9.75" customHeight="1" x14ac:dyDescent="0.35">
      <c r="A60" s="1"/>
      <c r="B60" s="19" t="s">
        <v>44</v>
      </c>
      <c r="C60" s="1"/>
      <c r="D60" s="3"/>
      <c r="E60" s="3">
        <f>SUM(E59)</f>
        <v>680</v>
      </c>
      <c r="F60" s="3"/>
      <c r="G60" s="3">
        <f t="shared" ref="G60:J60" si="22">SUM(G59)</f>
        <v>680</v>
      </c>
      <c r="H60" s="3">
        <f t="shared" si="22"/>
        <v>0</v>
      </c>
      <c r="I60" s="3">
        <f t="shared" si="22"/>
        <v>0</v>
      </c>
      <c r="J60" s="3">
        <f t="shared" si="22"/>
        <v>680</v>
      </c>
      <c r="K60" s="3">
        <f>SUM(G60:I60)</f>
        <v>680</v>
      </c>
    </row>
    <row r="61" spans="1:11" ht="9.75" customHeight="1" x14ac:dyDescent="0.35">
      <c r="A61" s="1"/>
      <c r="B61" s="1"/>
      <c r="C61" s="1"/>
      <c r="D61" s="3"/>
      <c r="E61" s="3"/>
      <c r="F61" s="3"/>
      <c r="G61" s="3"/>
      <c r="H61" s="3"/>
      <c r="I61" s="3"/>
      <c r="J61" s="3"/>
      <c r="K61" s="3"/>
    </row>
    <row r="62" spans="1:11" ht="9.75" customHeight="1" x14ac:dyDescent="0.35">
      <c r="A62" s="1"/>
      <c r="B62" s="33" t="s">
        <v>49</v>
      </c>
      <c r="C62" s="34"/>
      <c r="D62" s="35"/>
      <c r="E62" s="36">
        <f>SUM(E23+E31+E42+E50+E56+E60)</f>
        <v>163025</v>
      </c>
      <c r="F62" s="36"/>
      <c r="G62" s="36">
        <f t="shared" ref="G62:J62" si="23">SUM(G23+G31+G42+G50+G56+G60)</f>
        <v>30000</v>
      </c>
      <c r="H62" s="36">
        <f t="shared" si="23"/>
        <v>133025</v>
      </c>
      <c r="I62" s="36">
        <f t="shared" si="23"/>
        <v>0</v>
      </c>
      <c r="J62" s="36">
        <f t="shared" si="23"/>
        <v>163025</v>
      </c>
      <c r="K62" s="37">
        <f>SUM(G62:I62)</f>
        <v>163025</v>
      </c>
    </row>
    <row r="65" spans="1:11" ht="9.75" customHeight="1" x14ac:dyDescent="0.35">
      <c r="A65" s="75" t="s">
        <v>138</v>
      </c>
      <c r="B65" s="64"/>
      <c r="C65" s="31"/>
      <c r="D65" s="32"/>
      <c r="E65" s="32"/>
      <c r="F65" s="32"/>
      <c r="G65" s="32"/>
      <c r="H65" s="32"/>
      <c r="I65" s="32"/>
      <c r="J65" s="32"/>
      <c r="K65" s="32"/>
    </row>
    <row r="66" spans="1:11" ht="9.75" customHeight="1" x14ac:dyDescent="0.35">
      <c r="A66" s="61" t="s">
        <v>51</v>
      </c>
      <c r="B66" s="62"/>
      <c r="C66" s="1"/>
      <c r="D66" s="3"/>
      <c r="E66" s="3"/>
      <c r="F66" s="3"/>
      <c r="G66" s="3"/>
      <c r="H66" s="3"/>
      <c r="I66" s="3"/>
      <c r="J66" s="3"/>
      <c r="K66" s="3"/>
    </row>
    <row r="67" spans="1:11" ht="9.75" customHeight="1" x14ac:dyDescent="0.35">
      <c r="A67" s="1"/>
      <c r="B67" s="1" t="s">
        <v>52</v>
      </c>
      <c r="C67" s="1"/>
      <c r="D67" s="3"/>
      <c r="E67" s="3">
        <v>5000</v>
      </c>
      <c r="F67" s="3"/>
      <c r="G67" s="3">
        <f t="shared" ref="G67:G73" si="24">E67</f>
        <v>5000</v>
      </c>
      <c r="H67" s="3"/>
      <c r="I67" s="3"/>
      <c r="J67" s="3">
        <f t="shared" ref="J67:J73" si="25">SUM(G67:I67)</f>
        <v>5000</v>
      </c>
      <c r="K67" s="3"/>
    </row>
    <row r="68" spans="1:11" ht="9.75" customHeight="1" x14ac:dyDescent="0.35">
      <c r="A68" s="1"/>
      <c r="B68" s="1" t="s">
        <v>139</v>
      </c>
      <c r="C68" s="1"/>
      <c r="D68" s="3"/>
      <c r="E68" s="3">
        <v>2000</v>
      </c>
      <c r="F68" s="3"/>
      <c r="G68" s="3">
        <f t="shared" si="24"/>
        <v>2000</v>
      </c>
      <c r="H68" s="3"/>
      <c r="I68" s="3"/>
      <c r="J68" s="3">
        <f t="shared" si="25"/>
        <v>2000</v>
      </c>
      <c r="K68" s="3"/>
    </row>
    <row r="69" spans="1:11" ht="9.75" customHeight="1" x14ac:dyDescent="0.35">
      <c r="A69" s="1"/>
      <c r="B69" s="1" t="s">
        <v>54</v>
      </c>
      <c r="C69" s="1"/>
      <c r="D69" s="3"/>
      <c r="E69" s="3">
        <v>1000</v>
      </c>
      <c r="F69" s="3"/>
      <c r="G69" s="3">
        <f t="shared" si="24"/>
        <v>1000</v>
      </c>
      <c r="H69" s="3"/>
      <c r="I69" s="3"/>
      <c r="J69" s="3">
        <f t="shared" si="25"/>
        <v>1000</v>
      </c>
      <c r="K69" s="3"/>
    </row>
    <row r="70" spans="1:11" ht="9.75" customHeight="1" x14ac:dyDescent="0.35">
      <c r="A70" s="1"/>
      <c r="B70" s="1" t="s">
        <v>55</v>
      </c>
      <c r="C70" s="1"/>
      <c r="D70" s="3"/>
      <c r="E70" s="3">
        <v>3000</v>
      </c>
      <c r="F70" s="3"/>
      <c r="G70" s="3">
        <f t="shared" si="24"/>
        <v>3000</v>
      </c>
      <c r="H70" s="3"/>
      <c r="I70" s="3"/>
      <c r="J70" s="3">
        <f t="shared" si="25"/>
        <v>3000</v>
      </c>
      <c r="K70" s="3"/>
    </row>
    <row r="71" spans="1:11" ht="9.75" customHeight="1" x14ac:dyDescent="0.35">
      <c r="A71" s="1"/>
      <c r="B71" s="1" t="s">
        <v>56</v>
      </c>
      <c r="C71" s="1"/>
      <c r="D71" s="3"/>
      <c r="E71" s="3">
        <v>2000</v>
      </c>
      <c r="F71" s="3"/>
      <c r="G71" s="3">
        <f t="shared" si="24"/>
        <v>2000</v>
      </c>
      <c r="H71" s="3"/>
      <c r="I71" s="3"/>
      <c r="J71" s="3">
        <f t="shared" si="25"/>
        <v>2000</v>
      </c>
      <c r="K71" s="3"/>
    </row>
    <row r="72" spans="1:11" ht="9.75" customHeight="1" x14ac:dyDescent="0.35">
      <c r="A72" s="1"/>
      <c r="B72" s="1" t="s">
        <v>140</v>
      </c>
      <c r="C72" s="1">
        <v>10</v>
      </c>
      <c r="D72" s="3">
        <v>200</v>
      </c>
      <c r="E72" s="3">
        <f>C72*D72</f>
        <v>2000</v>
      </c>
      <c r="F72" s="3"/>
      <c r="G72" s="3">
        <f t="shared" si="24"/>
        <v>2000</v>
      </c>
      <c r="H72" s="3"/>
      <c r="I72" s="3"/>
      <c r="J72" s="3">
        <f t="shared" si="25"/>
        <v>2000</v>
      </c>
      <c r="K72" s="3"/>
    </row>
    <row r="73" spans="1:11" ht="9.75" customHeight="1" x14ac:dyDescent="0.35">
      <c r="A73" s="1"/>
      <c r="B73" s="11" t="s">
        <v>141</v>
      </c>
      <c r="C73" s="11"/>
      <c r="D73" s="12"/>
      <c r="E73" s="12">
        <v>3000</v>
      </c>
      <c r="F73" s="12"/>
      <c r="G73" s="12">
        <f t="shared" si="24"/>
        <v>3000</v>
      </c>
      <c r="H73" s="12"/>
      <c r="I73" s="12"/>
      <c r="J73" s="12">
        <f t="shared" si="25"/>
        <v>3000</v>
      </c>
      <c r="K73" s="12"/>
    </row>
    <row r="74" spans="1:11" ht="9.75" customHeight="1" x14ac:dyDescent="0.35">
      <c r="A74" s="1"/>
      <c r="B74" s="19" t="s">
        <v>44</v>
      </c>
      <c r="C74" s="1"/>
      <c r="D74" s="3"/>
      <c r="E74" s="3">
        <f>SUM(E67:E73)</f>
        <v>18000</v>
      </c>
      <c r="F74" s="3"/>
      <c r="G74" s="3">
        <f t="shared" ref="G74:J74" si="26">SUM(G67:G73)</f>
        <v>18000</v>
      </c>
      <c r="H74" s="3">
        <f t="shared" si="26"/>
        <v>0</v>
      </c>
      <c r="I74" s="3">
        <f t="shared" si="26"/>
        <v>0</v>
      </c>
      <c r="J74" s="3">
        <f t="shared" si="26"/>
        <v>18000</v>
      </c>
      <c r="K74" s="3">
        <f>SUM(G74:I74)</f>
        <v>18000</v>
      </c>
    </row>
    <row r="75" spans="1:11" ht="9.75" customHeight="1" x14ac:dyDescent="0.35">
      <c r="A75" s="1"/>
      <c r="B75" s="1"/>
      <c r="C75" s="1"/>
      <c r="D75" s="3"/>
      <c r="E75" s="3"/>
      <c r="F75" s="3"/>
      <c r="G75" s="3"/>
      <c r="H75" s="3"/>
      <c r="I75" s="3"/>
      <c r="J75" s="3"/>
      <c r="K75" s="3"/>
    </row>
    <row r="76" spans="1:11" ht="9.75" customHeight="1" x14ac:dyDescent="0.35">
      <c r="A76" s="61" t="s">
        <v>94</v>
      </c>
      <c r="B76" s="62"/>
      <c r="C76" s="1"/>
      <c r="D76" s="3"/>
      <c r="E76" s="3"/>
      <c r="F76" s="3"/>
      <c r="G76" s="3"/>
      <c r="H76" s="3"/>
      <c r="I76" s="3"/>
      <c r="J76" s="3"/>
      <c r="K76" s="3"/>
    </row>
    <row r="77" spans="1:11" ht="9.75" customHeight="1" x14ac:dyDescent="0.35">
      <c r="A77" s="1"/>
      <c r="B77" s="1" t="s">
        <v>142</v>
      </c>
      <c r="C77" s="1"/>
      <c r="D77" s="3"/>
      <c r="E77" s="3">
        <v>500</v>
      </c>
      <c r="F77" s="3"/>
      <c r="G77" s="3">
        <f t="shared" ref="G77:G78" si="27">E77</f>
        <v>500</v>
      </c>
      <c r="H77" s="3"/>
      <c r="I77" s="3"/>
      <c r="J77" s="3">
        <f t="shared" ref="J77:J78" si="28">SUM(G77:I77)</f>
        <v>500</v>
      </c>
      <c r="K77" s="3"/>
    </row>
    <row r="78" spans="1:11" ht="9.75" customHeight="1" x14ac:dyDescent="0.35">
      <c r="A78" s="1"/>
      <c r="B78" s="11" t="s">
        <v>143</v>
      </c>
      <c r="C78" s="11"/>
      <c r="D78" s="12"/>
      <c r="E78" s="12">
        <v>4000</v>
      </c>
      <c r="F78" s="12"/>
      <c r="G78" s="12">
        <f t="shared" si="27"/>
        <v>4000</v>
      </c>
      <c r="H78" s="12"/>
      <c r="I78" s="12"/>
      <c r="J78" s="12">
        <f t="shared" si="28"/>
        <v>4000</v>
      </c>
      <c r="K78" s="12"/>
    </row>
    <row r="79" spans="1:11" ht="9.75" customHeight="1" x14ac:dyDescent="0.35">
      <c r="A79" s="1"/>
      <c r="B79" s="19" t="s">
        <v>44</v>
      </c>
      <c r="C79" s="1"/>
      <c r="D79" s="3"/>
      <c r="E79" s="3">
        <f>SUM(E77:E78)</f>
        <v>4500</v>
      </c>
      <c r="F79" s="3"/>
      <c r="G79" s="3">
        <f t="shared" ref="G79:J79" si="29">SUM(G77:G78)</f>
        <v>4500</v>
      </c>
      <c r="H79" s="3">
        <f t="shared" si="29"/>
        <v>0</v>
      </c>
      <c r="I79" s="3">
        <f t="shared" si="29"/>
        <v>0</v>
      </c>
      <c r="J79" s="3">
        <f t="shared" si="29"/>
        <v>4500</v>
      </c>
      <c r="K79" s="3">
        <f>SUM(G79:I79)</f>
        <v>4500</v>
      </c>
    </row>
    <row r="81" spans="1:11" ht="9.75" customHeight="1" x14ac:dyDescent="0.35">
      <c r="A81" s="17" t="s">
        <v>137</v>
      </c>
      <c r="B81" s="1"/>
      <c r="C81" s="1"/>
      <c r="D81" s="3"/>
      <c r="E81" s="3"/>
      <c r="F81" s="3"/>
      <c r="G81" s="3"/>
      <c r="H81" s="3"/>
      <c r="I81" s="3"/>
      <c r="J81" s="3"/>
      <c r="K81" s="3"/>
    </row>
    <row r="82" spans="1:11" ht="9.75" customHeight="1" x14ac:dyDescent="0.35">
      <c r="A82" s="17"/>
      <c r="B82" s="11" t="s">
        <v>65</v>
      </c>
      <c r="C82" s="11"/>
      <c r="D82" s="12"/>
      <c r="E82" s="12">
        <v>5000</v>
      </c>
      <c r="F82" s="12"/>
      <c r="G82" s="12">
        <f>E82</f>
        <v>5000</v>
      </c>
      <c r="H82" s="12"/>
      <c r="I82" s="12"/>
      <c r="J82" s="12">
        <f>SUM(G82:I82)</f>
        <v>5000</v>
      </c>
      <c r="K82" s="12"/>
    </row>
    <row r="83" spans="1:11" ht="9.75" customHeight="1" x14ac:dyDescent="0.35">
      <c r="A83" s="1"/>
      <c r="B83" s="19" t="s">
        <v>44</v>
      </c>
      <c r="C83" s="1"/>
      <c r="D83" s="3"/>
      <c r="E83" s="3">
        <f>SUM(E82)</f>
        <v>5000</v>
      </c>
      <c r="F83" s="3"/>
      <c r="G83" s="3">
        <f t="shared" ref="G83:J83" si="30">SUM(G82)</f>
        <v>5000</v>
      </c>
      <c r="H83" s="3">
        <f t="shared" si="30"/>
        <v>0</v>
      </c>
      <c r="I83" s="3">
        <f t="shared" si="30"/>
        <v>0</v>
      </c>
      <c r="J83" s="3">
        <f t="shared" si="30"/>
        <v>5000</v>
      </c>
      <c r="K83" s="3">
        <f>SUM(G83:I83)</f>
        <v>5000</v>
      </c>
    </row>
    <row r="84" spans="1:11" ht="9.75" customHeight="1" x14ac:dyDescent="0.35">
      <c r="A84" s="1"/>
      <c r="B84" s="1"/>
      <c r="C84" s="1"/>
      <c r="D84" s="3"/>
      <c r="E84" s="3"/>
      <c r="F84" s="3"/>
      <c r="G84" s="3"/>
      <c r="H84" s="3"/>
      <c r="I84" s="3"/>
      <c r="J84" s="3"/>
      <c r="K84" s="3"/>
    </row>
    <row r="85" spans="1:11" ht="9.75" customHeight="1" x14ac:dyDescent="0.35">
      <c r="A85" s="17" t="s">
        <v>48</v>
      </c>
      <c r="B85" s="1"/>
      <c r="C85" s="1"/>
      <c r="D85" s="3"/>
      <c r="E85" s="3"/>
      <c r="F85" s="3"/>
      <c r="G85" s="3"/>
      <c r="H85" s="3"/>
      <c r="I85" s="3"/>
      <c r="J85" s="3"/>
      <c r="K85" s="3"/>
    </row>
    <row r="86" spans="1:11" ht="9.75" customHeight="1" x14ac:dyDescent="0.35">
      <c r="A86" s="17"/>
      <c r="B86" s="11" t="s">
        <v>48</v>
      </c>
      <c r="C86" s="11"/>
      <c r="D86" s="12"/>
      <c r="E86" s="12">
        <f>G8-E74-E79-E83</f>
        <v>2500</v>
      </c>
      <c r="F86" s="12"/>
      <c r="G86" s="12">
        <f>E86</f>
        <v>2500</v>
      </c>
      <c r="H86" s="12"/>
      <c r="I86" s="12"/>
      <c r="J86" s="12">
        <f>SUM(G86:I86)</f>
        <v>2500</v>
      </c>
      <c r="K86" s="12"/>
    </row>
    <row r="87" spans="1:11" ht="9.75" customHeight="1" x14ac:dyDescent="0.35">
      <c r="A87" s="1"/>
      <c r="B87" s="19" t="s">
        <v>44</v>
      </c>
      <c r="C87" s="1"/>
      <c r="D87" s="3"/>
      <c r="E87" s="3">
        <f>SUM(E86)</f>
        <v>2500</v>
      </c>
      <c r="F87" s="3"/>
      <c r="G87" s="3">
        <f t="shared" ref="G87:J87" si="31">SUM(G86)</f>
        <v>2500</v>
      </c>
      <c r="H87" s="3">
        <f t="shared" si="31"/>
        <v>0</v>
      </c>
      <c r="I87" s="3">
        <f t="shared" si="31"/>
        <v>0</v>
      </c>
      <c r="J87" s="3">
        <f t="shared" si="31"/>
        <v>2500</v>
      </c>
      <c r="K87" s="3">
        <f>SUM(G87:I87)</f>
        <v>2500</v>
      </c>
    </row>
    <row r="88" spans="1:11" ht="9.75" customHeight="1" x14ac:dyDescent="0.35">
      <c r="A88" s="1"/>
      <c r="B88" s="1"/>
      <c r="C88" s="1"/>
      <c r="D88" s="3"/>
      <c r="E88" s="3"/>
      <c r="F88" s="3"/>
      <c r="G88" s="3"/>
      <c r="H88" s="3"/>
      <c r="I88" s="3"/>
      <c r="J88" s="3"/>
      <c r="K88" s="3"/>
    </row>
    <row r="89" spans="1:11" ht="9.75" customHeight="1" x14ac:dyDescent="0.35">
      <c r="A89" s="1"/>
      <c r="B89" s="33" t="s">
        <v>49</v>
      </c>
      <c r="C89" s="34"/>
      <c r="D89" s="35"/>
      <c r="E89" s="36">
        <f>SUM(E74+E79+E83+E87)</f>
        <v>30000</v>
      </c>
      <c r="F89" s="36"/>
      <c r="G89" s="36">
        <f t="shared" ref="G89:J89" si="32">SUM(G74+G79+G83+G87)</f>
        <v>30000</v>
      </c>
      <c r="H89" s="36">
        <f t="shared" si="32"/>
        <v>0</v>
      </c>
      <c r="I89" s="36">
        <f t="shared" si="32"/>
        <v>0</v>
      </c>
      <c r="J89" s="36">
        <f t="shared" si="32"/>
        <v>30000</v>
      </c>
      <c r="K89" s="37">
        <f>SUM(G89:I89)</f>
        <v>30000</v>
      </c>
    </row>
    <row r="90" spans="1:11" ht="9.75" customHeight="1" x14ac:dyDescent="0.35">
      <c r="A90" s="1"/>
      <c r="B90" s="1"/>
      <c r="C90" s="1"/>
      <c r="D90" s="3"/>
      <c r="E90" s="3"/>
      <c r="F90" s="3"/>
      <c r="G90" s="3"/>
      <c r="H90" s="3"/>
      <c r="I90" s="3"/>
      <c r="J90" s="3"/>
      <c r="K90" s="3"/>
    </row>
    <row r="91" spans="1:11" ht="9.75" customHeight="1" x14ac:dyDescent="0.35">
      <c r="A91" s="1"/>
      <c r="B91" s="1"/>
      <c r="C91" s="1"/>
      <c r="D91" s="3"/>
      <c r="E91" s="3"/>
      <c r="F91" s="3"/>
      <c r="G91" s="4"/>
      <c r="H91" s="3"/>
      <c r="I91" s="3"/>
      <c r="J91" s="3"/>
      <c r="K91" s="3"/>
    </row>
    <row r="92" spans="1:11" ht="9.75" customHeight="1" x14ac:dyDescent="0.35">
      <c r="A92" s="75" t="s">
        <v>69</v>
      </c>
      <c r="B92" s="64"/>
      <c r="C92" s="31"/>
      <c r="D92" s="32"/>
      <c r="E92" s="32"/>
      <c r="F92" s="32"/>
      <c r="G92" s="32"/>
      <c r="H92" s="32"/>
      <c r="I92" s="32"/>
      <c r="J92" s="32"/>
      <c r="K92" s="32"/>
    </row>
    <row r="93" spans="1:11" ht="9.75" customHeight="1" x14ac:dyDescent="0.35">
      <c r="A93" s="74" t="s">
        <v>70</v>
      </c>
      <c r="B93" s="62"/>
      <c r="C93" s="1"/>
      <c r="D93" s="3"/>
      <c r="E93" s="3"/>
      <c r="F93" s="3"/>
      <c r="G93" s="3"/>
      <c r="H93" s="3"/>
      <c r="I93" s="3"/>
      <c r="J93" s="3"/>
      <c r="K93" s="3"/>
    </row>
    <row r="94" spans="1:11" ht="9.75" customHeight="1" x14ac:dyDescent="0.35">
      <c r="A94" s="1"/>
      <c r="B94" s="11" t="s">
        <v>144</v>
      </c>
      <c r="C94" s="11"/>
      <c r="D94" s="12"/>
      <c r="E94" s="12">
        <f>30000*0.6</f>
        <v>18000</v>
      </c>
      <c r="F94" s="12"/>
      <c r="G94" s="12">
        <f>E94</f>
        <v>18000</v>
      </c>
      <c r="H94" s="12"/>
      <c r="I94" s="12"/>
      <c r="J94" s="12">
        <f>SUM(G94:I94)</f>
        <v>18000</v>
      </c>
      <c r="K94" s="12"/>
    </row>
    <row r="95" spans="1:11" ht="9.75" customHeight="1" x14ac:dyDescent="0.35">
      <c r="A95" s="1"/>
      <c r="B95" s="19" t="s">
        <v>44</v>
      </c>
      <c r="C95" s="1"/>
      <c r="D95" s="3"/>
      <c r="E95" s="3">
        <f>SUM(E94)</f>
        <v>18000</v>
      </c>
      <c r="F95" s="3"/>
      <c r="G95" s="3">
        <f t="shared" ref="G95:J95" si="33">SUM(G94)</f>
        <v>18000</v>
      </c>
      <c r="H95" s="3">
        <f t="shared" si="33"/>
        <v>0</v>
      </c>
      <c r="I95" s="3">
        <f t="shared" si="33"/>
        <v>0</v>
      </c>
      <c r="J95" s="3">
        <f t="shared" si="33"/>
        <v>18000</v>
      </c>
      <c r="K95" s="3">
        <f>SUM(G95:I95)</f>
        <v>18000</v>
      </c>
    </row>
    <row r="97" spans="1:11" ht="9.75" customHeight="1" x14ac:dyDescent="0.35">
      <c r="A97" s="61" t="s">
        <v>145</v>
      </c>
      <c r="B97" s="62"/>
      <c r="C97" s="1"/>
      <c r="D97" s="3"/>
      <c r="E97" s="3"/>
      <c r="F97" s="3"/>
      <c r="G97" s="3"/>
      <c r="H97" s="3"/>
      <c r="I97" s="3"/>
      <c r="J97" s="3"/>
      <c r="K97" s="3"/>
    </row>
    <row r="98" spans="1:11" ht="9.75" customHeight="1" x14ac:dyDescent="0.35">
      <c r="A98" s="1"/>
      <c r="B98" s="1" t="s">
        <v>146</v>
      </c>
      <c r="C98" s="1"/>
      <c r="D98" s="3"/>
      <c r="E98" s="3">
        <v>500</v>
      </c>
      <c r="F98" s="3"/>
      <c r="G98" s="3">
        <f t="shared" ref="G98:G106" si="34">E98</f>
        <v>500</v>
      </c>
      <c r="H98" s="3"/>
      <c r="I98" s="3"/>
      <c r="J98" s="3">
        <f t="shared" ref="J98:J106" si="35">SUM(G98:I98)</f>
        <v>500</v>
      </c>
      <c r="K98" s="3"/>
    </row>
    <row r="99" spans="1:11" ht="9.75" customHeight="1" x14ac:dyDescent="0.35">
      <c r="A99" s="1"/>
      <c r="B99" s="1" t="s">
        <v>147</v>
      </c>
      <c r="C99" s="1"/>
      <c r="D99" s="3"/>
      <c r="E99" s="3">
        <v>1000</v>
      </c>
      <c r="F99" s="3"/>
      <c r="G99" s="3">
        <f t="shared" si="34"/>
        <v>1000</v>
      </c>
      <c r="H99" s="3"/>
      <c r="I99" s="3"/>
      <c r="J99" s="3">
        <f t="shared" si="35"/>
        <v>1000</v>
      </c>
      <c r="K99" s="3"/>
    </row>
    <row r="100" spans="1:11" ht="9.75" customHeight="1" x14ac:dyDescent="0.35">
      <c r="A100" s="1"/>
      <c r="B100" s="1" t="s">
        <v>76</v>
      </c>
      <c r="C100" s="1"/>
      <c r="D100" s="3"/>
      <c r="E100" s="3">
        <v>500</v>
      </c>
      <c r="F100" s="3"/>
      <c r="G100" s="3">
        <f t="shared" si="34"/>
        <v>500</v>
      </c>
      <c r="H100" s="3"/>
      <c r="I100" s="3"/>
      <c r="J100" s="3">
        <f t="shared" si="35"/>
        <v>500</v>
      </c>
      <c r="K100" s="3"/>
    </row>
    <row r="101" spans="1:11" ht="9.75" customHeight="1" x14ac:dyDescent="0.35">
      <c r="A101" s="1"/>
      <c r="B101" s="1" t="s">
        <v>77</v>
      </c>
      <c r="C101" s="1"/>
      <c r="D101" s="3"/>
      <c r="E101" s="3">
        <v>500</v>
      </c>
      <c r="F101" s="3"/>
      <c r="G101" s="3">
        <f t="shared" si="34"/>
        <v>500</v>
      </c>
      <c r="H101" s="3"/>
      <c r="I101" s="3"/>
      <c r="J101" s="3">
        <f t="shared" si="35"/>
        <v>500</v>
      </c>
      <c r="K101" s="3"/>
    </row>
    <row r="102" spans="1:11" ht="9.75" customHeight="1" x14ac:dyDescent="0.35">
      <c r="A102" s="1"/>
      <c r="B102" s="1" t="s">
        <v>78</v>
      </c>
      <c r="C102" s="1"/>
      <c r="D102" s="3"/>
      <c r="E102" s="3">
        <v>500</v>
      </c>
      <c r="F102" s="3"/>
      <c r="G102" s="3">
        <f t="shared" si="34"/>
        <v>500</v>
      </c>
      <c r="H102" s="3"/>
      <c r="I102" s="3"/>
      <c r="J102" s="3">
        <f t="shared" si="35"/>
        <v>500</v>
      </c>
      <c r="K102" s="3"/>
    </row>
    <row r="103" spans="1:11" ht="9.75" customHeight="1" x14ac:dyDescent="0.35">
      <c r="A103" s="1"/>
      <c r="B103" s="1" t="s">
        <v>148</v>
      </c>
      <c r="C103" s="1"/>
      <c r="D103" s="3"/>
      <c r="E103" s="3">
        <v>500</v>
      </c>
      <c r="F103" s="3"/>
      <c r="G103" s="3">
        <f t="shared" si="34"/>
        <v>500</v>
      </c>
      <c r="H103" s="3"/>
      <c r="I103" s="3"/>
      <c r="J103" s="3">
        <f t="shared" si="35"/>
        <v>500</v>
      </c>
      <c r="K103" s="3"/>
    </row>
    <row r="104" spans="1:11" ht="9.75" customHeight="1" x14ac:dyDescent="0.35">
      <c r="A104" s="1"/>
      <c r="B104" s="1" t="s">
        <v>79</v>
      </c>
      <c r="C104" s="1"/>
      <c r="D104" s="3"/>
      <c r="E104" s="3">
        <v>1000</v>
      </c>
      <c r="F104" s="3"/>
      <c r="G104" s="3">
        <f t="shared" si="34"/>
        <v>1000</v>
      </c>
      <c r="H104" s="3"/>
      <c r="I104" s="3"/>
      <c r="J104" s="3">
        <f t="shared" si="35"/>
        <v>1000</v>
      </c>
      <c r="K104" s="3"/>
    </row>
    <row r="105" spans="1:11" ht="9.75" customHeight="1" x14ac:dyDescent="0.35">
      <c r="A105" s="1"/>
      <c r="B105" s="1" t="s">
        <v>149</v>
      </c>
      <c r="C105" s="1"/>
      <c r="D105" s="3"/>
      <c r="E105" s="3">
        <v>2500</v>
      </c>
      <c r="F105" s="3"/>
      <c r="G105" s="3">
        <f t="shared" si="34"/>
        <v>2500</v>
      </c>
      <c r="H105" s="3"/>
      <c r="I105" s="3"/>
      <c r="J105" s="3">
        <f t="shared" si="35"/>
        <v>2500</v>
      </c>
      <c r="K105" s="3"/>
    </row>
    <row r="106" spans="1:11" ht="9.75" customHeight="1" x14ac:dyDescent="0.35">
      <c r="A106" s="1"/>
      <c r="B106" s="11" t="s">
        <v>143</v>
      </c>
      <c r="C106" s="11"/>
      <c r="D106" s="12"/>
      <c r="E106" s="12">
        <v>2000</v>
      </c>
      <c r="F106" s="12"/>
      <c r="G106" s="12">
        <f t="shared" si="34"/>
        <v>2000</v>
      </c>
      <c r="H106" s="12"/>
      <c r="I106" s="12"/>
      <c r="J106" s="12">
        <f t="shared" si="35"/>
        <v>2000</v>
      </c>
      <c r="K106" s="12"/>
    </row>
    <row r="107" spans="1:11" ht="9.75" customHeight="1" x14ac:dyDescent="0.35">
      <c r="A107" s="1"/>
      <c r="B107" s="19" t="s">
        <v>44</v>
      </c>
      <c r="C107" s="1"/>
      <c r="D107" s="3"/>
      <c r="E107" s="3">
        <f>SUM(E98:E106)</f>
        <v>9000</v>
      </c>
      <c r="F107" s="3"/>
      <c r="G107" s="3">
        <f t="shared" ref="G107:J107" si="36">SUM(G98:G106)</f>
        <v>9000</v>
      </c>
      <c r="H107" s="3">
        <f t="shared" si="36"/>
        <v>0</v>
      </c>
      <c r="I107" s="3">
        <f t="shared" si="36"/>
        <v>0</v>
      </c>
      <c r="J107" s="3">
        <f t="shared" si="36"/>
        <v>9000</v>
      </c>
      <c r="K107" s="3">
        <f>SUM(G107:I107)</f>
        <v>9000</v>
      </c>
    </row>
    <row r="108" spans="1:11" ht="9.75" customHeight="1" x14ac:dyDescent="0.35">
      <c r="A108" s="1"/>
      <c r="B108" s="1"/>
      <c r="C108" s="1"/>
      <c r="D108" s="3"/>
      <c r="E108" s="3"/>
      <c r="F108" s="3"/>
      <c r="G108" s="3"/>
      <c r="H108" s="3"/>
      <c r="I108" s="3"/>
      <c r="J108" s="3"/>
      <c r="K108" s="3"/>
    </row>
    <row r="109" spans="1:11" ht="9.75" customHeight="1" x14ac:dyDescent="0.35">
      <c r="A109" s="17" t="s">
        <v>48</v>
      </c>
      <c r="B109" s="1"/>
      <c r="C109" s="1"/>
      <c r="D109" s="3"/>
      <c r="E109" s="3"/>
      <c r="F109" s="3"/>
      <c r="G109" s="3"/>
      <c r="H109" s="3"/>
      <c r="I109" s="3"/>
      <c r="J109" s="3"/>
      <c r="K109" s="3"/>
    </row>
    <row r="110" spans="1:11" ht="9.75" customHeight="1" x14ac:dyDescent="0.35">
      <c r="A110" s="17"/>
      <c r="B110" s="11" t="s">
        <v>48</v>
      </c>
      <c r="C110" s="11"/>
      <c r="D110" s="12"/>
      <c r="E110" s="12">
        <f>G8-(G107+G95)</f>
        <v>3000</v>
      </c>
      <c r="F110" s="12"/>
      <c r="G110" s="12">
        <f>E110</f>
        <v>3000</v>
      </c>
      <c r="H110" s="12"/>
      <c r="I110" s="12"/>
      <c r="J110" s="12">
        <f>SUM(G110:I110)</f>
        <v>3000</v>
      </c>
      <c r="K110" s="12"/>
    </row>
    <row r="111" spans="1:11" ht="9.75" customHeight="1" x14ac:dyDescent="0.35">
      <c r="A111" s="1"/>
      <c r="B111" s="19" t="s">
        <v>44</v>
      </c>
      <c r="C111" s="1"/>
      <c r="D111" s="3"/>
      <c r="E111" s="3">
        <f>SUM(E110)</f>
        <v>3000</v>
      </c>
      <c r="F111" s="3"/>
      <c r="G111" s="3">
        <f t="shared" ref="G111:J111" si="37">SUM(G110)</f>
        <v>3000</v>
      </c>
      <c r="H111" s="3">
        <f t="shared" si="37"/>
        <v>0</v>
      </c>
      <c r="I111" s="3">
        <f t="shared" si="37"/>
        <v>0</v>
      </c>
      <c r="J111" s="3">
        <f t="shared" si="37"/>
        <v>3000</v>
      </c>
      <c r="K111" s="3">
        <f>SUM(G111:I111)</f>
        <v>3000</v>
      </c>
    </row>
    <row r="113" spans="1:11" ht="9.75" customHeight="1" x14ac:dyDescent="0.35">
      <c r="A113" s="1"/>
      <c r="B113" s="33" t="s">
        <v>49</v>
      </c>
      <c r="C113" s="34"/>
      <c r="D113" s="35"/>
      <c r="E113" s="36">
        <f>SUM(E95+E107+E111)</f>
        <v>30000</v>
      </c>
      <c r="F113" s="36"/>
      <c r="G113" s="36">
        <f t="shared" ref="G113:J113" si="38">SUM(G111+G95+G107)</f>
        <v>30000</v>
      </c>
      <c r="H113" s="36">
        <f t="shared" si="38"/>
        <v>0</v>
      </c>
      <c r="I113" s="36">
        <f t="shared" si="38"/>
        <v>0</v>
      </c>
      <c r="J113" s="36">
        <f t="shared" si="38"/>
        <v>30000</v>
      </c>
      <c r="K113" s="37">
        <f>SUM(G113:I113)</f>
        <v>30000</v>
      </c>
    </row>
    <row r="114" spans="1:11" ht="9.75" customHeight="1" x14ac:dyDescent="0.35">
      <c r="A114" s="1"/>
      <c r="B114" s="1"/>
      <c r="C114" s="1"/>
      <c r="D114" s="3"/>
      <c r="E114" s="3"/>
      <c r="F114" s="3"/>
      <c r="G114" s="3"/>
      <c r="H114" s="3"/>
      <c r="I114" s="3"/>
      <c r="J114" s="3"/>
      <c r="K114" s="3"/>
    </row>
    <row r="115" spans="1:11" ht="9.75" customHeight="1" x14ac:dyDescent="0.35">
      <c r="A115" s="1"/>
      <c r="B115" s="1"/>
      <c r="C115" s="1"/>
      <c r="D115" s="3"/>
      <c r="E115" s="3"/>
      <c r="F115" s="3"/>
      <c r="G115" s="4"/>
      <c r="H115" s="3"/>
      <c r="I115" s="3"/>
      <c r="J115" s="3"/>
      <c r="K115" s="3"/>
    </row>
    <row r="116" spans="1:11" ht="9.75" customHeight="1" x14ac:dyDescent="0.35">
      <c r="A116" s="1"/>
      <c r="B116" s="1"/>
      <c r="C116" s="1"/>
      <c r="D116" s="3"/>
      <c r="E116" s="3"/>
      <c r="F116" s="3"/>
      <c r="G116" s="4"/>
      <c r="H116" s="3"/>
      <c r="I116" s="3"/>
      <c r="J116" s="3"/>
      <c r="K116" s="3"/>
    </row>
    <row r="117" spans="1:11" ht="9.75" customHeight="1" x14ac:dyDescent="0.35">
      <c r="A117" s="75" t="s">
        <v>83</v>
      </c>
      <c r="B117" s="64"/>
      <c r="C117" s="31"/>
      <c r="D117" s="32"/>
      <c r="E117" s="32"/>
      <c r="F117" s="32"/>
      <c r="G117" s="32"/>
      <c r="H117" s="32"/>
      <c r="I117" s="32"/>
      <c r="J117" s="32"/>
      <c r="K117" s="32"/>
    </row>
    <row r="118" spans="1:11" ht="9.75" customHeight="1" x14ac:dyDescent="0.35">
      <c r="A118" s="61" t="s">
        <v>84</v>
      </c>
      <c r="B118" s="62"/>
      <c r="C118" s="1"/>
      <c r="D118" s="3"/>
      <c r="E118" s="3"/>
      <c r="F118" s="3"/>
      <c r="G118" s="3"/>
      <c r="H118" s="3"/>
      <c r="I118" s="3"/>
      <c r="J118" s="3"/>
      <c r="K118" s="3"/>
    </row>
    <row r="119" spans="1:11" ht="9.75" customHeight="1" x14ac:dyDescent="0.35">
      <c r="A119" s="1"/>
      <c r="B119" s="1" t="s">
        <v>150</v>
      </c>
      <c r="C119" s="1"/>
      <c r="D119" s="3"/>
      <c r="E119" s="3">
        <v>8000</v>
      </c>
      <c r="F119" s="3"/>
      <c r="G119" s="3"/>
      <c r="H119" s="3"/>
      <c r="I119" s="3">
        <f t="shared" ref="I119:I123" si="39">E119</f>
        <v>8000</v>
      </c>
      <c r="J119" s="3">
        <f t="shared" ref="J119:J123" si="40">SUM(G119:I119)</f>
        <v>8000</v>
      </c>
      <c r="K119" s="3"/>
    </row>
    <row r="120" spans="1:11" ht="9.75" customHeight="1" x14ac:dyDescent="0.35">
      <c r="A120" s="1"/>
      <c r="B120" s="1" t="s">
        <v>151</v>
      </c>
      <c r="C120" s="1"/>
      <c r="D120" s="3"/>
      <c r="E120" s="3">
        <v>8000</v>
      </c>
      <c r="F120" s="3"/>
      <c r="G120" s="3"/>
      <c r="H120" s="3"/>
      <c r="I120" s="3">
        <f t="shared" si="39"/>
        <v>8000</v>
      </c>
      <c r="J120" s="3">
        <f t="shared" si="40"/>
        <v>8000</v>
      </c>
      <c r="K120" s="3"/>
    </row>
    <row r="121" spans="1:11" ht="9.75" customHeight="1" x14ac:dyDescent="0.35">
      <c r="A121" s="1"/>
      <c r="B121" s="1" t="s">
        <v>152</v>
      </c>
      <c r="C121" s="1"/>
      <c r="D121" s="3"/>
      <c r="E121" s="3">
        <v>8000</v>
      </c>
      <c r="F121" s="3"/>
      <c r="G121" s="3"/>
      <c r="H121" s="3"/>
      <c r="I121" s="3">
        <f t="shared" si="39"/>
        <v>8000</v>
      </c>
      <c r="J121" s="3">
        <f t="shared" si="40"/>
        <v>8000</v>
      </c>
      <c r="K121" s="3"/>
    </row>
    <row r="122" spans="1:11" ht="9.75" customHeight="1" x14ac:dyDescent="0.35">
      <c r="A122" s="1"/>
      <c r="B122" s="1" t="s">
        <v>153</v>
      </c>
      <c r="C122" s="1"/>
      <c r="D122" s="3"/>
      <c r="E122" s="3">
        <v>8000</v>
      </c>
      <c r="F122" s="3"/>
      <c r="G122" s="3"/>
      <c r="H122" s="3"/>
      <c r="I122" s="3">
        <f t="shared" si="39"/>
        <v>8000</v>
      </c>
      <c r="J122" s="3">
        <f t="shared" si="40"/>
        <v>8000</v>
      </c>
      <c r="K122" s="3"/>
    </row>
    <row r="123" spans="1:11" ht="9.75" customHeight="1" x14ac:dyDescent="0.35">
      <c r="A123" s="1"/>
      <c r="B123" s="11" t="s">
        <v>154</v>
      </c>
      <c r="C123" s="11">
        <v>10</v>
      </c>
      <c r="D123" s="12">
        <v>300</v>
      </c>
      <c r="E123" s="12">
        <f>C123*D123</f>
        <v>3000</v>
      </c>
      <c r="F123" s="12"/>
      <c r="G123" s="12"/>
      <c r="H123" s="12"/>
      <c r="I123" s="12">
        <f t="shared" si="39"/>
        <v>3000</v>
      </c>
      <c r="J123" s="12">
        <f t="shared" si="40"/>
        <v>3000</v>
      </c>
      <c r="K123" s="12"/>
    </row>
    <row r="124" spans="1:11" ht="9.75" customHeight="1" x14ac:dyDescent="0.35">
      <c r="A124" s="1"/>
      <c r="B124" s="19" t="s">
        <v>44</v>
      </c>
      <c r="C124" s="1"/>
      <c r="D124" s="3"/>
      <c r="E124" s="3">
        <f>SUM(E119:E123)</f>
        <v>35000</v>
      </c>
      <c r="F124" s="3"/>
      <c r="G124" s="3">
        <f t="shared" ref="G124:J124" si="41">SUM(G119:G123)</f>
        <v>0</v>
      </c>
      <c r="H124" s="3">
        <f t="shared" si="41"/>
        <v>0</v>
      </c>
      <c r="I124" s="3">
        <f t="shared" si="41"/>
        <v>35000</v>
      </c>
      <c r="J124" s="3">
        <f t="shared" si="41"/>
        <v>35000</v>
      </c>
      <c r="K124" s="3">
        <f>SUM(G124:I124)</f>
        <v>35000</v>
      </c>
    </row>
    <row r="125" spans="1:11" ht="9.75" customHeight="1" x14ac:dyDescent="0.35">
      <c r="A125" s="1"/>
      <c r="B125" s="1"/>
      <c r="C125" s="1"/>
      <c r="D125" s="3"/>
      <c r="E125" s="3"/>
      <c r="F125" s="3"/>
      <c r="G125" s="3"/>
      <c r="H125" s="3"/>
      <c r="I125" s="3"/>
      <c r="J125" s="3"/>
      <c r="K125" s="3"/>
    </row>
    <row r="126" spans="1:11" ht="9.75" customHeight="1" x14ac:dyDescent="0.35">
      <c r="A126" s="61" t="s">
        <v>94</v>
      </c>
      <c r="B126" s="62"/>
      <c r="C126" s="1"/>
      <c r="D126" s="3"/>
      <c r="E126" s="3"/>
      <c r="F126" s="3"/>
      <c r="G126" s="3"/>
      <c r="H126" s="3"/>
      <c r="I126" s="3"/>
      <c r="J126" s="3"/>
      <c r="K126" s="3"/>
    </row>
    <row r="127" spans="1:11" ht="9.75" customHeight="1" x14ac:dyDescent="0.35">
      <c r="A127" s="1"/>
      <c r="B127" s="1" t="s">
        <v>155</v>
      </c>
      <c r="C127" s="1"/>
      <c r="D127" s="3"/>
      <c r="E127" s="3">
        <v>500</v>
      </c>
      <c r="F127" s="3"/>
      <c r="G127" s="3"/>
      <c r="H127" s="3"/>
      <c r="I127" s="3">
        <f t="shared" ref="I127:I130" si="42">E127</f>
        <v>500</v>
      </c>
      <c r="J127" s="3">
        <f t="shared" ref="J127:J130" si="43">SUM(G127:I127)</f>
        <v>500</v>
      </c>
      <c r="K127" s="3"/>
    </row>
    <row r="128" spans="1:11" ht="9.75" customHeight="1" x14ac:dyDescent="0.35">
      <c r="A128" s="1"/>
      <c r="B128" s="1" t="s">
        <v>76</v>
      </c>
      <c r="C128" s="1"/>
      <c r="D128" s="3"/>
      <c r="E128" s="3">
        <v>2000</v>
      </c>
      <c r="F128" s="3"/>
      <c r="G128" s="3"/>
      <c r="H128" s="3"/>
      <c r="I128" s="3">
        <f t="shared" si="42"/>
        <v>2000</v>
      </c>
      <c r="J128" s="3">
        <f t="shared" si="43"/>
        <v>2000</v>
      </c>
      <c r="K128" s="3"/>
    </row>
    <row r="129" spans="1:11" ht="9.75" customHeight="1" x14ac:dyDescent="0.35">
      <c r="A129" s="1"/>
      <c r="B129" s="1" t="s">
        <v>156</v>
      </c>
      <c r="C129" s="1"/>
      <c r="D129" s="3"/>
      <c r="E129" s="3">
        <v>2000</v>
      </c>
      <c r="F129" s="3"/>
      <c r="G129" s="3"/>
      <c r="H129" s="3"/>
      <c r="I129" s="3">
        <f t="shared" si="42"/>
        <v>2000</v>
      </c>
      <c r="J129" s="3">
        <f t="shared" si="43"/>
        <v>2000</v>
      </c>
      <c r="K129" s="3"/>
    </row>
    <row r="130" spans="1:11" ht="9.75" customHeight="1" x14ac:dyDescent="0.35">
      <c r="A130" s="1"/>
      <c r="B130" s="11" t="s">
        <v>143</v>
      </c>
      <c r="C130" s="11"/>
      <c r="D130" s="12"/>
      <c r="E130" s="12">
        <v>2000</v>
      </c>
      <c r="F130" s="12"/>
      <c r="G130" s="12"/>
      <c r="H130" s="12"/>
      <c r="I130" s="12">
        <f t="shared" si="42"/>
        <v>2000</v>
      </c>
      <c r="J130" s="12">
        <f t="shared" si="43"/>
        <v>2000</v>
      </c>
      <c r="K130" s="12"/>
    </row>
    <row r="131" spans="1:11" ht="9.75" customHeight="1" x14ac:dyDescent="0.35">
      <c r="A131" s="1"/>
      <c r="B131" s="19" t="s">
        <v>44</v>
      </c>
      <c r="C131" s="1"/>
      <c r="D131" s="3"/>
      <c r="E131" s="3">
        <f>SUM(E127:E130)</f>
        <v>6500</v>
      </c>
      <c r="F131" s="3"/>
      <c r="G131" s="3">
        <f t="shared" ref="G131:J131" si="44">SUM(G127:G130)</f>
        <v>0</v>
      </c>
      <c r="H131" s="3">
        <f t="shared" si="44"/>
        <v>0</v>
      </c>
      <c r="I131" s="3">
        <f t="shared" si="44"/>
        <v>6500</v>
      </c>
      <c r="J131" s="3">
        <f t="shared" si="44"/>
        <v>6500</v>
      </c>
      <c r="K131" s="3">
        <f>SUM(G131:I131)</f>
        <v>6500</v>
      </c>
    </row>
    <row r="132" spans="1:11" ht="9.75" customHeight="1" x14ac:dyDescent="0.35">
      <c r="A132" s="1"/>
      <c r="B132" s="1"/>
      <c r="C132" s="1"/>
      <c r="D132" s="3"/>
      <c r="E132" s="3"/>
      <c r="F132" s="3"/>
      <c r="G132" s="3"/>
      <c r="H132" s="3"/>
      <c r="I132" s="3"/>
      <c r="J132" s="3"/>
      <c r="K132" s="3"/>
    </row>
    <row r="133" spans="1:11" ht="9.75" customHeight="1" x14ac:dyDescent="0.35">
      <c r="A133" s="17" t="s">
        <v>48</v>
      </c>
      <c r="B133" s="1"/>
      <c r="C133" s="1"/>
      <c r="D133" s="3"/>
      <c r="E133" s="3"/>
      <c r="F133" s="3"/>
      <c r="G133" s="3"/>
      <c r="H133" s="3"/>
      <c r="I133" s="3"/>
      <c r="J133" s="3"/>
      <c r="K133" s="3"/>
    </row>
    <row r="134" spans="1:11" ht="9.75" customHeight="1" x14ac:dyDescent="0.35">
      <c r="A134" s="17"/>
      <c r="B134" s="11" t="s">
        <v>48</v>
      </c>
      <c r="C134" s="11"/>
      <c r="D134" s="12"/>
      <c r="E134" s="12">
        <f>E10-(E124+E131)</f>
        <v>3500</v>
      </c>
      <c r="F134" s="12"/>
      <c r="G134" s="12"/>
      <c r="H134" s="12"/>
      <c r="I134" s="12">
        <f>E134</f>
        <v>3500</v>
      </c>
      <c r="J134" s="12">
        <f>SUM(G134:I134)</f>
        <v>3500</v>
      </c>
      <c r="K134" s="12"/>
    </row>
    <row r="135" spans="1:11" ht="9.75" customHeight="1" x14ac:dyDescent="0.35">
      <c r="A135" s="1"/>
      <c r="B135" s="19" t="s">
        <v>44</v>
      </c>
      <c r="C135" s="1"/>
      <c r="D135" s="3"/>
      <c r="E135" s="3">
        <f>SUM(E134)</f>
        <v>3500</v>
      </c>
      <c r="F135" s="3"/>
      <c r="G135" s="3">
        <f t="shared" ref="G135:J135" si="45">SUM(G134)</f>
        <v>0</v>
      </c>
      <c r="H135" s="3">
        <f t="shared" si="45"/>
        <v>0</v>
      </c>
      <c r="I135" s="3">
        <f t="shared" si="45"/>
        <v>3500</v>
      </c>
      <c r="J135" s="3">
        <f t="shared" si="45"/>
        <v>3500</v>
      </c>
      <c r="K135" s="3">
        <f>SUM(G135:I135)</f>
        <v>3500</v>
      </c>
    </row>
    <row r="136" spans="1:11" ht="9.75" customHeight="1" x14ac:dyDescent="0.35">
      <c r="A136" s="1"/>
      <c r="B136" s="1"/>
      <c r="C136" s="1"/>
      <c r="D136" s="3"/>
      <c r="E136" s="3"/>
      <c r="F136" s="3"/>
      <c r="G136" s="3"/>
      <c r="H136" s="3"/>
      <c r="I136" s="3"/>
      <c r="J136" s="3"/>
      <c r="K136" s="3"/>
    </row>
    <row r="137" spans="1:11" ht="9.75" customHeight="1" x14ac:dyDescent="0.35">
      <c r="A137" s="1"/>
      <c r="B137" s="33" t="s">
        <v>49</v>
      </c>
      <c r="C137" s="34"/>
      <c r="D137" s="35"/>
      <c r="E137" s="36">
        <f>SUM(E124+E131+E135)</f>
        <v>45000</v>
      </c>
      <c r="F137" s="36"/>
      <c r="G137" s="36">
        <f t="shared" ref="G137:J137" si="46">SUM(G135+G124+G131)</f>
        <v>0</v>
      </c>
      <c r="H137" s="36">
        <f t="shared" si="46"/>
        <v>0</v>
      </c>
      <c r="I137" s="36">
        <f t="shared" si="46"/>
        <v>45000</v>
      </c>
      <c r="J137" s="36">
        <f t="shared" si="46"/>
        <v>45000</v>
      </c>
      <c r="K137" s="37">
        <f>SUM(G137:I137)</f>
        <v>45000</v>
      </c>
    </row>
    <row r="138" spans="1:11" ht="9.75" customHeight="1" x14ac:dyDescent="0.35">
      <c r="A138" s="1"/>
      <c r="B138" s="1"/>
      <c r="C138" s="1"/>
      <c r="D138" s="3"/>
      <c r="E138" s="3"/>
      <c r="F138" s="3"/>
      <c r="G138" s="3"/>
      <c r="H138" s="3"/>
      <c r="I138" s="3"/>
      <c r="J138" s="3"/>
      <c r="K138" s="3"/>
    </row>
    <row r="139" spans="1:11" ht="9.75" customHeight="1" x14ac:dyDescent="0.35">
      <c r="A139" s="1"/>
      <c r="B139" s="1"/>
      <c r="C139" s="1"/>
      <c r="D139" s="3"/>
      <c r="E139" s="3"/>
      <c r="F139" s="3"/>
      <c r="G139" s="4"/>
      <c r="H139" s="3"/>
      <c r="I139" s="3"/>
      <c r="J139" s="3"/>
      <c r="K139" s="3"/>
    </row>
    <row r="140" spans="1:11" ht="9.75" customHeight="1" x14ac:dyDescent="0.35">
      <c r="A140" s="65" t="s">
        <v>105</v>
      </c>
      <c r="B140" s="64"/>
      <c r="C140" s="27"/>
      <c r="D140" s="28"/>
      <c r="E140" s="28"/>
      <c r="F140" s="28"/>
      <c r="G140" s="29">
        <f>E8-G62-G89-G113</f>
        <v>0</v>
      </c>
      <c r="H140" s="29">
        <f>E9-H62-H89-H113</f>
        <v>41975</v>
      </c>
      <c r="I140" s="29">
        <f>E10-I62-I89-I113-I137</f>
        <v>0</v>
      </c>
      <c r="J140" s="28"/>
      <c r="K140" s="28"/>
    </row>
  </sheetData>
  <mergeCells count="16">
    <mergeCell ref="A52:B52"/>
    <mergeCell ref="A65:B65"/>
    <mergeCell ref="A126:B126"/>
    <mergeCell ref="A140:B140"/>
    <mergeCell ref="A66:B66"/>
    <mergeCell ref="A76:B76"/>
    <mergeCell ref="A92:B92"/>
    <mergeCell ref="A93:B93"/>
    <mergeCell ref="A97:B97"/>
    <mergeCell ref="A117:B117"/>
    <mergeCell ref="A118:B118"/>
    <mergeCell ref="C1:J5"/>
    <mergeCell ref="A14:B14"/>
    <mergeCell ref="A15:B15"/>
    <mergeCell ref="A33:B33"/>
    <mergeCell ref="A44:B44"/>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3"/>
  <sheetViews>
    <sheetView topLeftCell="A65" workbookViewId="0"/>
  </sheetViews>
  <sheetFormatPr defaultColWidth="14.453125" defaultRowHeight="15" customHeight="1" x14ac:dyDescent="0.35"/>
  <cols>
    <col min="1" max="1" width="22" customWidth="1"/>
    <col min="2" max="2" width="39.453125" customWidth="1"/>
    <col min="3" max="3" width="11.453125" customWidth="1"/>
    <col min="4" max="4" width="18.1796875" customWidth="1"/>
    <col min="5" max="5" width="12.81640625" customWidth="1"/>
    <col min="6" max="6" width="8.1796875" customWidth="1"/>
    <col min="7" max="7" width="14.6328125" customWidth="1"/>
    <col min="8" max="8" width="10.6328125" customWidth="1"/>
    <col min="9" max="9" width="9.36328125" customWidth="1"/>
    <col min="10" max="11" width="10.1796875" customWidth="1"/>
    <col min="12" max="26" width="20.81640625" customWidth="1"/>
  </cols>
  <sheetData>
    <row r="1" spans="1:10" ht="11.25" customHeight="1" x14ac:dyDescent="0.35">
      <c r="A1" s="1"/>
      <c r="B1" s="2"/>
      <c r="C1" s="66" t="s">
        <v>106</v>
      </c>
      <c r="D1" s="67"/>
      <c r="E1" s="67"/>
      <c r="F1" s="67"/>
      <c r="G1" s="67"/>
      <c r="H1" s="67"/>
      <c r="I1" s="67"/>
      <c r="J1" s="68"/>
    </row>
    <row r="2" spans="1:10" ht="11.25" customHeight="1" x14ac:dyDescent="0.35">
      <c r="A2" s="1"/>
      <c r="B2" s="1"/>
      <c r="C2" s="69"/>
      <c r="D2" s="62"/>
      <c r="E2" s="62"/>
      <c r="F2" s="62"/>
      <c r="G2" s="62"/>
      <c r="H2" s="62"/>
      <c r="I2" s="62"/>
      <c r="J2" s="70"/>
    </row>
    <row r="3" spans="1:10" ht="11.25" customHeight="1" x14ac:dyDescent="0.35">
      <c r="A3" s="1"/>
      <c r="B3" s="1"/>
      <c r="C3" s="69"/>
      <c r="D3" s="62"/>
      <c r="E3" s="62"/>
      <c r="F3" s="62"/>
      <c r="G3" s="62"/>
      <c r="H3" s="62"/>
      <c r="I3" s="62"/>
      <c r="J3" s="70"/>
    </row>
    <row r="4" spans="1:10" ht="11.25" customHeight="1" x14ac:dyDescent="0.35">
      <c r="A4" s="1"/>
      <c r="B4" s="1"/>
      <c r="C4" s="69"/>
      <c r="D4" s="62"/>
      <c r="E4" s="62"/>
      <c r="F4" s="62"/>
      <c r="G4" s="62"/>
      <c r="H4" s="62"/>
      <c r="I4" s="62"/>
      <c r="J4" s="70"/>
    </row>
    <row r="5" spans="1:10" ht="11.25" customHeight="1" x14ac:dyDescent="0.35">
      <c r="A5" s="1"/>
      <c r="B5" s="1"/>
      <c r="C5" s="71"/>
      <c r="D5" s="72"/>
      <c r="E5" s="72"/>
      <c r="F5" s="72"/>
      <c r="G5" s="72"/>
      <c r="H5" s="72"/>
      <c r="I5" s="72"/>
      <c r="J5" s="73"/>
    </row>
    <row r="6" spans="1:10" ht="11.25" customHeight="1" x14ac:dyDescent="0.35">
      <c r="A6" s="1"/>
      <c r="B6" s="1"/>
      <c r="C6" s="1"/>
      <c r="D6" s="3"/>
      <c r="E6" s="3"/>
      <c r="F6" s="3"/>
      <c r="G6" s="4"/>
      <c r="H6" s="3"/>
      <c r="I6" s="3"/>
      <c r="J6" s="3"/>
    </row>
    <row r="7" spans="1:10" ht="11.25" customHeight="1" x14ac:dyDescent="0.35">
      <c r="A7" s="1"/>
      <c r="B7" s="5" t="s">
        <v>1</v>
      </c>
      <c r="C7" s="5" t="s">
        <v>2</v>
      </c>
      <c r="D7" s="5" t="s">
        <v>3</v>
      </c>
      <c r="E7" s="6" t="s">
        <v>157</v>
      </c>
      <c r="F7" s="7"/>
      <c r="G7" s="8" t="s">
        <v>5</v>
      </c>
      <c r="H7" s="9"/>
      <c r="I7" s="6"/>
      <c r="J7" s="10"/>
    </row>
    <row r="8" spans="1:10" ht="11.25" customHeight="1" x14ac:dyDescent="0.35">
      <c r="A8" s="1"/>
      <c r="B8" s="1" t="s">
        <v>6</v>
      </c>
      <c r="C8" s="1" t="s">
        <v>7</v>
      </c>
      <c r="D8" s="1" t="s">
        <v>8</v>
      </c>
      <c r="E8" s="3">
        <v>120000</v>
      </c>
      <c r="F8" s="3"/>
      <c r="G8" s="3">
        <f>E8/3</f>
        <v>40000</v>
      </c>
      <c r="H8" s="3"/>
      <c r="I8" s="3"/>
      <c r="J8" s="3"/>
    </row>
    <row r="9" spans="1:10" ht="11.25" customHeight="1" x14ac:dyDescent="0.35">
      <c r="A9" s="1"/>
      <c r="B9" s="1" t="s">
        <v>6</v>
      </c>
      <c r="C9" s="1" t="s">
        <v>7</v>
      </c>
      <c r="D9" s="1" t="s">
        <v>9</v>
      </c>
      <c r="E9" s="3">
        <v>15000</v>
      </c>
      <c r="F9" s="3"/>
      <c r="G9" s="3"/>
      <c r="H9" s="3"/>
      <c r="I9" s="3"/>
      <c r="J9" s="3"/>
    </row>
    <row r="10" spans="1:10" ht="11.25" customHeight="1" x14ac:dyDescent="0.35">
      <c r="A10" s="1"/>
      <c r="B10" s="1" t="s">
        <v>10</v>
      </c>
      <c r="C10" s="1" t="s">
        <v>7</v>
      </c>
      <c r="D10" s="1" t="s">
        <v>11</v>
      </c>
      <c r="E10" s="3">
        <v>175000</v>
      </c>
      <c r="F10" s="3"/>
      <c r="G10" s="3"/>
      <c r="H10" s="3"/>
      <c r="I10" s="3"/>
      <c r="J10" s="3"/>
    </row>
    <row r="11" spans="1:10" ht="12" customHeight="1" x14ac:dyDescent="0.35">
      <c r="A11" s="1"/>
      <c r="B11" s="11" t="s">
        <v>12</v>
      </c>
      <c r="C11" s="11" t="s">
        <v>7</v>
      </c>
      <c r="D11" s="11" t="s">
        <v>13</v>
      </c>
      <c r="E11" s="12">
        <v>45000</v>
      </c>
      <c r="F11" s="12"/>
      <c r="G11" s="13"/>
      <c r="H11" s="12"/>
      <c r="I11" s="12"/>
      <c r="J11" s="3"/>
    </row>
    <row r="12" spans="1:10" ht="11.25" customHeight="1" x14ac:dyDescent="0.35">
      <c r="A12" s="1"/>
      <c r="B12" s="1"/>
      <c r="C12" s="14"/>
      <c r="D12" s="14" t="s">
        <v>14</v>
      </c>
      <c r="E12" s="10">
        <f>SUM(E8:E11)</f>
        <v>355000</v>
      </c>
      <c r="F12" s="10"/>
      <c r="G12" s="3"/>
      <c r="H12" s="3"/>
      <c r="I12" s="3"/>
      <c r="J12" s="3"/>
    </row>
    <row r="13" spans="1:10" ht="11.25" customHeight="1" x14ac:dyDescent="0.35">
      <c r="A13" s="1"/>
      <c r="B13" s="1"/>
      <c r="C13" s="1"/>
      <c r="D13" s="3"/>
      <c r="E13" s="3"/>
      <c r="F13" s="3"/>
      <c r="G13" s="4"/>
      <c r="H13" s="3"/>
      <c r="I13" s="3"/>
      <c r="J13" s="3"/>
    </row>
    <row r="14" spans="1:10" ht="11.25" customHeight="1" x14ac:dyDescent="0.35">
      <c r="A14" s="14"/>
      <c r="B14" s="14"/>
      <c r="C14" s="5" t="s">
        <v>15</v>
      </c>
      <c r="D14" s="6" t="s">
        <v>16</v>
      </c>
      <c r="E14" s="6" t="s">
        <v>17</v>
      </c>
      <c r="F14" s="6"/>
      <c r="G14" s="6" t="s">
        <v>18</v>
      </c>
      <c r="H14" s="6" t="s">
        <v>19</v>
      </c>
      <c r="I14" s="6" t="s">
        <v>20</v>
      </c>
      <c r="J14" s="6" t="s">
        <v>21</v>
      </c>
    </row>
    <row r="15" spans="1:10" ht="11.25" customHeight="1" x14ac:dyDescent="0.35">
      <c r="A15" s="63" t="s">
        <v>22</v>
      </c>
      <c r="B15" s="64"/>
      <c r="C15" s="15"/>
      <c r="D15" s="16"/>
      <c r="E15" s="16"/>
      <c r="F15" s="16"/>
      <c r="G15" s="16"/>
      <c r="H15" s="16"/>
      <c r="I15" s="16"/>
      <c r="J15" s="16"/>
    </row>
    <row r="16" spans="1:10" ht="11.25" customHeight="1" x14ac:dyDescent="0.35">
      <c r="A16" s="76" t="s">
        <v>111</v>
      </c>
      <c r="B16" s="62"/>
      <c r="C16" s="1"/>
      <c r="D16" s="3"/>
      <c r="E16" s="3"/>
      <c r="F16" s="3"/>
      <c r="G16" s="3"/>
      <c r="H16" s="3"/>
      <c r="I16" s="3"/>
      <c r="J16" s="3"/>
    </row>
    <row r="17" spans="1:11" ht="11.25" customHeight="1" x14ac:dyDescent="0.35">
      <c r="A17" s="1"/>
      <c r="B17" s="1" t="s">
        <v>158</v>
      </c>
      <c r="C17" s="1">
        <f t="shared" ref="C17:C20" si="0">44*10</f>
        <v>440</v>
      </c>
      <c r="D17" s="3">
        <v>10</v>
      </c>
      <c r="E17" s="3">
        <f t="shared" ref="E17:E24" si="1">C17*D17</f>
        <v>4400</v>
      </c>
      <c r="F17" s="3"/>
      <c r="G17" s="3">
        <f t="shared" ref="G17:G24" si="2">E17/2</f>
        <v>2200</v>
      </c>
      <c r="H17" s="3">
        <f t="shared" ref="H17:H24" si="3">E17/2</f>
        <v>2200</v>
      </c>
      <c r="I17" s="3"/>
      <c r="J17" s="3">
        <f t="shared" ref="J17:J24" si="4">SUM(G17:I17)</f>
        <v>4400</v>
      </c>
      <c r="K17" s="3"/>
    </row>
    <row r="18" spans="1:11" ht="11.25" customHeight="1" x14ac:dyDescent="0.35">
      <c r="A18" s="1"/>
      <c r="B18" s="1" t="s">
        <v>159</v>
      </c>
      <c r="C18" s="1">
        <f t="shared" si="0"/>
        <v>440</v>
      </c>
      <c r="D18" s="3">
        <v>10</v>
      </c>
      <c r="E18" s="3">
        <f t="shared" si="1"/>
        <v>4400</v>
      </c>
      <c r="F18" s="3"/>
      <c r="G18" s="3">
        <f t="shared" si="2"/>
        <v>2200</v>
      </c>
      <c r="H18" s="3">
        <f t="shared" si="3"/>
        <v>2200</v>
      </c>
      <c r="I18" s="3"/>
      <c r="J18" s="3">
        <f t="shared" si="4"/>
        <v>4400</v>
      </c>
      <c r="K18" s="3"/>
    </row>
    <row r="19" spans="1:11" ht="11.25" customHeight="1" x14ac:dyDescent="0.35">
      <c r="A19" s="1"/>
      <c r="B19" s="1" t="s">
        <v>160</v>
      </c>
      <c r="C19" s="1">
        <f t="shared" si="0"/>
        <v>440</v>
      </c>
      <c r="D19" s="3">
        <v>10</v>
      </c>
      <c r="E19" s="3">
        <f t="shared" si="1"/>
        <v>4400</v>
      </c>
      <c r="F19" s="3"/>
      <c r="G19" s="3">
        <f t="shared" si="2"/>
        <v>2200</v>
      </c>
      <c r="H19" s="3">
        <f t="shared" si="3"/>
        <v>2200</v>
      </c>
      <c r="I19" s="3"/>
      <c r="J19" s="3">
        <f t="shared" si="4"/>
        <v>4400</v>
      </c>
      <c r="K19" s="3"/>
    </row>
    <row r="20" spans="1:11" ht="11.25" customHeight="1" x14ac:dyDescent="0.35">
      <c r="A20" s="1"/>
      <c r="B20" s="1" t="s">
        <v>161</v>
      </c>
      <c r="C20" s="1">
        <f t="shared" si="0"/>
        <v>440</v>
      </c>
      <c r="D20" s="3">
        <v>10</v>
      </c>
      <c r="E20" s="3">
        <f t="shared" si="1"/>
        <v>4400</v>
      </c>
      <c r="F20" s="3"/>
      <c r="G20" s="3">
        <f t="shared" si="2"/>
        <v>2200</v>
      </c>
      <c r="H20" s="3">
        <f t="shared" si="3"/>
        <v>2200</v>
      </c>
      <c r="I20" s="3"/>
      <c r="J20" s="3">
        <f t="shared" si="4"/>
        <v>4400</v>
      </c>
      <c r="K20" s="3"/>
    </row>
    <row r="21" spans="1:11" ht="11.25" customHeight="1" x14ac:dyDescent="0.35">
      <c r="A21" s="1"/>
      <c r="B21" s="1" t="s">
        <v>162</v>
      </c>
      <c r="C21" s="1">
        <f t="shared" ref="C21:C23" si="5">44*6</f>
        <v>264</v>
      </c>
      <c r="D21" s="3">
        <v>10</v>
      </c>
      <c r="E21" s="3">
        <f t="shared" si="1"/>
        <v>2640</v>
      </c>
      <c r="F21" s="3"/>
      <c r="G21" s="3">
        <f t="shared" si="2"/>
        <v>1320</v>
      </c>
      <c r="H21" s="3">
        <f t="shared" si="3"/>
        <v>1320</v>
      </c>
      <c r="I21" s="3"/>
      <c r="J21" s="3">
        <f t="shared" si="4"/>
        <v>2640</v>
      </c>
      <c r="K21" s="3"/>
    </row>
    <row r="22" spans="1:11" ht="11.25" customHeight="1" x14ac:dyDescent="0.35">
      <c r="A22" s="1"/>
      <c r="B22" s="1" t="s">
        <v>163</v>
      </c>
      <c r="C22" s="1">
        <f t="shared" si="5"/>
        <v>264</v>
      </c>
      <c r="D22" s="3">
        <v>10</v>
      </c>
      <c r="E22" s="3">
        <f t="shared" si="1"/>
        <v>2640</v>
      </c>
      <c r="F22" s="3"/>
      <c r="G22" s="3">
        <f t="shared" si="2"/>
        <v>1320</v>
      </c>
      <c r="H22" s="3">
        <f t="shared" si="3"/>
        <v>1320</v>
      </c>
      <c r="I22" s="3"/>
      <c r="J22" s="3">
        <f t="shared" si="4"/>
        <v>2640</v>
      </c>
      <c r="K22" s="3"/>
    </row>
    <row r="23" spans="1:11" ht="11.25" customHeight="1" x14ac:dyDescent="0.35">
      <c r="A23" s="1"/>
      <c r="B23" s="1" t="s">
        <v>164</v>
      </c>
      <c r="C23" s="1">
        <f t="shared" si="5"/>
        <v>264</v>
      </c>
      <c r="D23" s="3">
        <v>10</v>
      </c>
      <c r="E23" s="3">
        <f t="shared" si="1"/>
        <v>2640</v>
      </c>
      <c r="F23" s="3"/>
      <c r="G23" s="3">
        <f t="shared" si="2"/>
        <v>1320</v>
      </c>
      <c r="H23" s="3">
        <f t="shared" si="3"/>
        <v>1320</v>
      </c>
      <c r="I23" s="3"/>
      <c r="J23" s="3">
        <f t="shared" si="4"/>
        <v>2640</v>
      </c>
      <c r="K23" s="3"/>
    </row>
    <row r="24" spans="1:11" ht="12" customHeight="1" x14ac:dyDescent="0.35">
      <c r="A24" s="1"/>
      <c r="B24" s="11" t="s">
        <v>165</v>
      </c>
      <c r="C24" s="11">
        <f>44*4*3</f>
        <v>528</v>
      </c>
      <c r="D24" s="12">
        <v>10</v>
      </c>
      <c r="E24" s="12">
        <f t="shared" si="1"/>
        <v>5280</v>
      </c>
      <c r="F24" s="12"/>
      <c r="G24" s="12">
        <f t="shared" si="2"/>
        <v>2640</v>
      </c>
      <c r="H24" s="12">
        <f t="shared" si="3"/>
        <v>2640</v>
      </c>
      <c r="I24" s="12"/>
      <c r="J24" s="12">
        <f t="shared" si="4"/>
        <v>5280</v>
      </c>
      <c r="K24" s="12"/>
    </row>
    <row r="25" spans="1:11" ht="11.25" customHeight="1" x14ac:dyDescent="0.35">
      <c r="A25" s="1"/>
      <c r="B25" s="19" t="s">
        <v>29</v>
      </c>
      <c r="C25" s="1"/>
      <c r="D25" s="3"/>
      <c r="E25" s="3">
        <f>SUM(E17:E24)</f>
        <v>30800</v>
      </c>
      <c r="F25" s="3"/>
      <c r="G25" s="3">
        <f t="shared" ref="G25:J25" si="6">SUM(G17:G24)</f>
        <v>15400</v>
      </c>
      <c r="H25" s="3">
        <f t="shared" si="6"/>
        <v>15400</v>
      </c>
      <c r="I25" s="3">
        <f t="shared" si="6"/>
        <v>0</v>
      </c>
      <c r="J25" s="3">
        <f t="shared" si="6"/>
        <v>30800</v>
      </c>
      <c r="K25" s="3">
        <f>SUM(G25:I25)</f>
        <v>30800</v>
      </c>
    </row>
    <row r="26" spans="1:11" ht="11.25" customHeight="1" x14ac:dyDescent="0.35">
      <c r="A26" s="1"/>
      <c r="B26" s="1"/>
      <c r="C26" s="1"/>
      <c r="D26" s="3"/>
      <c r="E26" s="3"/>
      <c r="F26" s="3"/>
      <c r="G26" s="3"/>
      <c r="H26" s="3"/>
      <c r="I26" s="3"/>
      <c r="J26" s="3"/>
      <c r="K26" s="3"/>
    </row>
    <row r="27" spans="1:11" ht="11.25" customHeight="1" x14ac:dyDescent="0.35">
      <c r="A27" s="17" t="s">
        <v>166</v>
      </c>
      <c r="B27" s="1"/>
      <c r="C27" s="1"/>
      <c r="D27" s="3"/>
      <c r="E27" s="3"/>
      <c r="F27" s="3"/>
      <c r="G27" s="3"/>
      <c r="H27" s="3"/>
      <c r="I27" s="3"/>
      <c r="J27" s="3"/>
      <c r="K27" s="3"/>
    </row>
    <row r="28" spans="1:11" ht="12" customHeight="1" x14ac:dyDescent="0.35">
      <c r="A28" s="1"/>
      <c r="B28" s="11" t="s">
        <v>167</v>
      </c>
      <c r="C28" s="11">
        <f>2*45*19</f>
        <v>1710</v>
      </c>
      <c r="D28" s="12">
        <v>10</v>
      </c>
      <c r="E28" s="12">
        <f>C28*D28</f>
        <v>17100</v>
      </c>
      <c r="F28" s="12"/>
      <c r="G28" s="12">
        <f>E28/2</f>
        <v>8550</v>
      </c>
      <c r="H28" s="12">
        <f>E28/2</f>
        <v>8550</v>
      </c>
      <c r="I28" s="12"/>
      <c r="J28" s="12">
        <f>SUM(G28:I28)</f>
        <v>17100</v>
      </c>
      <c r="K28" s="12"/>
    </row>
    <row r="29" spans="1:11" ht="11.25" customHeight="1" x14ac:dyDescent="0.35">
      <c r="A29" s="1"/>
      <c r="B29" s="19" t="s">
        <v>29</v>
      </c>
      <c r="C29" s="1"/>
      <c r="D29" s="3"/>
      <c r="E29" s="3">
        <f>SUM(E28)</f>
        <v>17100</v>
      </c>
      <c r="F29" s="3"/>
      <c r="G29" s="3">
        <f t="shared" ref="G29:J29" si="7">SUM(G28)</f>
        <v>8550</v>
      </c>
      <c r="H29" s="3">
        <f t="shared" si="7"/>
        <v>8550</v>
      </c>
      <c r="I29" s="3">
        <f t="shared" si="7"/>
        <v>0</v>
      </c>
      <c r="J29" s="3">
        <f t="shared" si="7"/>
        <v>17100</v>
      </c>
      <c r="K29" s="3">
        <f>SUM(G29:I29)</f>
        <v>17100</v>
      </c>
    </row>
    <row r="30" spans="1:11" ht="11.25" customHeight="1" x14ac:dyDescent="0.35">
      <c r="A30" s="1"/>
      <c r="B30" s="19"/>
      <c r="C30" s="1"/>
      <c r="D30" s="3"/>
      <c r="E30" s="3"/>
      <c r="F30" s="3"/>
      <c r="G30" s="3"/>
      <c r="H30" s="3"/>
      <c r="I30" s="3"/>
      <c r="J30" s="3"/>
      <c r="K30" s="3"/>
    </row>
    <row r="31" spans="1:11" ht="11.25" customHeight="1" x14ac:dyDescent="0.35">
      <c r="A31" s="61" t="s">
        <v>33</v>
      </c>
      <c r="B31" s="62"/>
      <c r="C31" s="1"/>
      <c r="D31" s="3"/>
      <c r="E31" s="3"/>
      <c r="F31" s="3"/>
      <c r="G31" s="3"/>
      <c r="H31" s="3"/>
      <c r="I31" s="3"/>
      <c r="J31" s="3"/>
      <c r="K31" s="3"/>
    </row>
    <row r="32" spans="1:11" ht="11.25" customHeight="1" x14ac:dyDescent="0.35">
      <c r="A32" s="1"/>
      <c r="B32" s="1" t="s">
        <v>126</v>
      </c>
      <c r="C32" s="1"/>
      <c r="D32" s="3"/>
      <c r="E32" s="3">
        <v>800</v>
      </c>
      <c r="F32" s="3"/>
      <c r="G32" s="3"/>
      <c r="H32" s="3">
        <f>E32</f>
        <v>800</v>
      </c>
      <c r="I32" s="3"/>
      <c r="J32" s="3">
        <f t="shared" ref="J32:J36" si="8">SUM(G32:I32)</f>
        <v>800</v>
      </c>
      <c r="K32" s="3"/>
    </row>
    <row r="33" spans="1:11" ht="11.25" customHeight="1" x14ac:dyDescent="0.35">
      <c r="A33" s="1"/>
      <c r="B33" s="1" t="s">
        <v>34</v>
      </c>
      <c r="C33" s="1"/>
      <c r="D33" s="3"/>
      <c r="E33" s="3">
        <v>6000</v>
      </c>
      <c r="F33" s="3"/>
      <c r="G33" s="3">
        <f>E33/2</f>
        <v>3000</v>
      </c>
      <c r="H33" s="3">
        <f>E33/2</f>
        <v>3000</v>
      </c>
      <c r="I33" s="3"/>
      <c r="J33" s="3">
        <f t="shared" si="8"/>
        <v>6000</v>
      </c>
      <c r="K33" s="3"/>
    </row>
    <row r="34" spans="1:11" ht="11.25" customHeight="1" x14ac:dyDescent="0.35">
      <c r="A34" s="1"/>
      <c r="B34" s="1" t="s">
        <v>35</v>
      </c>
      <c r="C34" s="1"/>
      <c r="D34" s="3"/>
      <c r="E34" s="3">
        <v>1500</v>
      </c>
      <c r="F34" s="3"/>
      <c r="G34" s="3">
        <f t="shared" ref="G34:G36" si="9">E34</f>
        <v>1500</v>
      </c>
      <c r="H34" s="3"/>
      <c r="I34" s="3"/>
      <c r="J34" s="3">
        <f t="shared" si="8"/>
        <v>1500</v>
      </c>
      <c r="K34" s="3"/>
    </row>
    <row r="35" spans="1:11" ht="11.25" customHeight="1" x14ac:dyDescent="0.35">
      <c r="A35" s="1"/>
      <c r="B35" s="1" t="s">
        <v>38</v>
      </c>
      <c r="C35" s="1"/>
      <c r="D35" s="3"/>
      <c r="E35" s="3">
        <v>500</v>
      </c>
      <c r="F35" s="3"/>
      <c r="G35" s="3">
        <f t="shared" si="9"/>
        <v>500</v>
      </c>
      <c r="H35" s="3"/>
      <c r="I35" s="3"/>
      <c r="J35" s="3">
        <f t="shared" si="8"/>
        <v>500</v>
      </c>
      <c r="K35" s="3"/>
    </row>
    <row r="36" spans="1:11" ht="12" customHeight="1" x14ac:dyDescent="0.35">
      <c r="A36" s="1"/>
      <c r="B36" s="11" t="s">
        <v>39</v>
      </c>
      <c r="C36" s="11"/>
      <c r="D36" s="12"/>
      <c r="E36" s="12">
        <v>800</v>
      </c>
      <c r="F36" s="12"/>
      <c r="G36" s="12">
        <f t="shared" si="9"/>
        <v>800</v>
      </c>
      <c r="H36" s="12"/>
      <c r="I36" s="12"/>
      <c r="J36" s="12">
        <f t="shared" si="8"/>
        <v>800</v>
      </c>
      <c r="K36" s="12"/>
    </row>
    <row r="37" spans="1:11" ht="11.25" customHeight="1" x14ac:dyDescent="0.35">
      <c r="A37" s="1"/>
      <c r="B37" s="19" t="s">
        <v>29</v>
      </c>
      <c r="C37" s="1"/>
      <c r="D37" s="3"/>
      <c r="E37" s="3">
        <f>SUM(E32:E36)</f>
        <v>9600</v>
      </c>
      <c r="F37" s="3"/>
      <c r="G37" s="3">
        <f t="shared" ref="G37:J37" si="10">SUM(G32:G36)</f>
        <v>5800</v>
      </c>
      <c r="H37" s="3">
        <f t="shared" si="10"/>
        <v>3800</v>
      </c>
      <c r="I37" s="3">
        <f t="shared" si="10"/>
        <v>0</v>
      </c>
      <c r="J37" s="3">
        <f t="shared" si="10"/>
        <v>9600</v>
      </c>
      <c r="K37" s="3">
        <f>SUM(G37:I37)</f>
        <v>9600</v>
      </c>
    </row>
    <row r="38" spans="1:11" ht="11.25" customHeight="1" x14ac:dyDescent="0.35">
      <c r="A38" s="1"/>
      <c r="B38" s="1"/>
      <c r="C38" s="1"/>
      <c r="D38" s="3"/>
      <c r="E38" s="3"/>
      <c r="F38" s="3"/>
      <c r="G38" s="3"/>
      <c r="H38" s="3"/>
      <c r="I38" s="3"/>
      <c r="J38" s="3"/>
      <c r="K38" s="3"/>
    </row>
    <row r="39" spans="1:11" ht="11.25" customHeight="1" x14ac:dyDescent="0.35">
      <c r="A39" s="61" t="s">
        <v>168</v>
      </c>
      <c r="B39" s="62"/>
      <c r="C39" s="1"/>
      <c r="D39" s="3"/>
      <c r="E39" s="3"/>
      <c r="F39" s="3"/>
      <c r="G39" s="3"/>
      <c r="H39" s="3"/>
      <c r="I39" s="3"/>
      <c r="J39" s="3"/>
      <c r="K39" s="3"/>
    </row>
    <row r="40" spans="1:11" ht="11.25" customHeight="1" x14ac:dyDescent="0.35">
      <c r="A40" s="1"/>
      <c r="B40" s="1" t="s">
        <v>127</v>
      </c>
      <c r="C40" s="1"/>
      <c r="D40" s="3"/>
      <c r="E40" s="3">
        <v>300</v>
      </c>
      <c r="F40" s="3"/>
      <c r="G40" s="3"/>
      <c r="H40" s="3">
        <f>E40</f>
        <v>300</v>
      </c>
      <c r="I40" s="3"/>
      <c r="J40" s="3">
        <f t="shared" ref="J40:J42" si="11">SUM(G40:I40)</f>
        <v>300</v>
      </c>
      <c r="K40" s="3"/>
    </row>
    <row r="41" spans="1:11" ht="11.25" customHeight="1" x14ac:dyDescent="0.35">
      <c r="A41" s="1"/>
      <c r="B41" s="1" t="s">
        <v>169</v>
      </c>
      <c r="C41" s="1"/>
      <c r="D41" s="3"/>
      <c r="E41" s="3">
        <v>15000</v>
      </c>
      <c r="F41" s="3"/>
      <c r="G41" s="3"/>
      <c r="H41" s="3">
        <v>15000</v>
      </c>
      <c r="I41" s="3"/>
      <c r="J41" s="3">
        <f t="shared" si="11"/>
        <v>15000</v>
      </c>
      <c r="K41" s="3"/>
    </row>
    <row r="42" spans="1:11" ht="12" customHeight="1" x14ac:dyDescent="0.35">
      <c r="A42" s="1"/>
      <c r="B42" s="11" t="s">
        <v>37</v>
      </c>
      <c r="C42" s="11"/>
      <c r="D42" s="12"/>
      <c r="E42" s="12">
        <v>5000</v>
      </c>
      <c r="F42" s="12"/>
      <c r="G42" s="12">
        <f>(E42/3)</f>
        <v>1666.6666666666667</v>
      </c>
      <c r="H42" s="12">
        <f>(E42/3)*2</f>
        <v>3333.3333333333335</v>
      </c>
      <c r="I42" s="12"/>
      <c r="J42" s="12">
        <f t="shared" si="11"/>
        <v>5000</v>
      </c>
      <c r="K42" s="12"/>
    </row>
    <row r="43" spans="1:11" ht="11.25" customHeight="1" x14ac:dyDescent="0.35">
      <c r="A43" s="1"/>
      <c r="B43" s="19" t="s">
        <v>29</v>
      </c>
      <c r="C43" s="1"/>
      <c r="D43" s="3"/>
      <c r="E43" s="3">
        <f>SUM(E40:E42)</f>
        <v>20300</v>
      </c>
      <c r="F43" s="3"/>
      <c r="G43" s="3">
        <f t="shared" ref="G43:J43" si="12">SUM(G40:G42)</f>
        <v>1666.6666666666667</v>
      </c>
      <c r="H43" s="3">
        <f t="shared" si="12"/>
        <v>18633.333333333332</v>
      </c>
      <c r="I43" s="3">
        <f t="shared" si="12"/>
        <v>0</v>
      </c>
      <c r="J43" s="3">
        <f t="shared" si="12"/>
        <v>20300</v>
      </c>
      <c r="K43" s="3">
        <f>SUM(G43:I43)</f>
        <v>20300</v>
      </c>
    </row>
    <row r="44" spans="1:11" ht="11.25" customHeight="1" x14ac:dyDescent="0.35">
      <c r="A44" s="1"/>
      <c r="B44" s="1"/>
      <c r="C44" s="1"/>
      <c r="D44" s="3"/>
      <c r="E44" s="3"/>
      <c r="F44" s="3"/>
      <c r="G44" s="3"/>
      <c r="H44" s="3"/>
      <c r="I44" s="3"/>
      <c r="J44" s="3"/>
      <c r="K44" s="3"/>
    </row>
    <row r="45" spans="1:11" ht="11.25" customHeight="1" x14ac:dyDescent="0.35">
      <c r="A45" s="61" t="s">
        <v>40</v>
      </c>
      <c r="B45" s="62"/>
      <c r="C45" s="1"/>
      <c r="D45" s="3"/>
      <c r="E45" s="3"/>
      <c r="F45" s="3"/>
      <c r="G45" s="4"/>
      <c r="H45" s="3"/>
      <c r="I45" s="3"/>
      <c r="J45" s="3"/>
      <c r="K45" s="3"/>
    </row>
    <row r="46" spans="1:11" ht="11.25" customHeight="1" x14ac:dyDescent="0.35">
      <c r="A46" s="1"/>
      <c r="B46" s="1" t="s">
        <v>41</v>
      </c>
      <c r="C46" s="1"/>
      <c r="D46" s="3"/>
      <c r="E46" s="3">
        <v>300</v>
      </c>
      <c r="F46" s="3"/>
      <c r="G46" s="4">
        <f t="shared" ref="G46:G49" si="13">E46</f>
        <v>300</v>
      </c>
      <c r="H46" s="3"/>
      <c r="I46" s="3"/>
      <c r="J46" s="3">
        <f t="shared" ref="J46:J49" si="14">SUM(G46:I46)</f>
        <v>300</v>
      </c>
      <c r="K46" s="3"/>
    </row>
    <row r="47" spans="1:11" ht="11.25" customHeight="1" x14ac:dyDescent="0.35">
      <c r="A47" s="1"/>
      <c r="B47" s="1" t="s">
        <v>42</v>
      </c>
      <c r="C47" s="1"/>
      <c r="D47" s="3"/>
      <c r="E47" s="3">
        <v>1500</v>
      </c>
      <c r="F47" s="3"/>
      <c r="G47" s="3">
        <f t="shared" si="13"/>
        <v>1500</v>
      </c>
      <c r="H47" s="3"/>
      <c r="I47" s="3"/>
      <c r="J47" s="3">
        <f t="shared" si="14"/>
        <v>1500</v>
      </c>
      <c r="K47" s="3"/>
    </row>
    <row r="48" spans="1:11" ht="11.25" customHeight="1" x14ac:dyDescent="0.35">
      <c r="A48" s="1"/>
      <c r="B48" s="1" t="s">
        <v>88</v>
      </c>
      <c r="C48" s="1">
        <v>2</v>
      </c>
      <c r="D48" s="3">
        <v>1000</v>
      </c>
      <c r="E48" s="3">
        <v>2000</v>
      </c>
      <c r="F48" s="3"/>
      <c r="G48" s="4">
        <f t="shared" si="13"/>
        <v>2000</v>
      </c>
      <c r="H48" s="3"/>
      <c r="I48" s="3"/>
      <c r="J48" s="3">
        <f t="shared" si="14"/>
        <v>2000</v>
      </c>
      <c r="K48" s="3"/>
    </row>
    <row r="49" spans="1:11" ht="12" customHeight="1" x14ac:dyDescent="0.35">
      <c r="A49" s="1"/>
      <c r="B49" s="11" t="s">
        <v>43</v>
      </c>
      <c r="C49" s="11"/>
      <c r="D49" s="12"/>
      <c r="E49" s="12">
        <v>500</v>
      </c>
      <c r="F49" s="12"/>
      <c r="G49" s="12">
        <f t="shared" si="13"/>
        <v>500</v>
      </c>
      <c r="H49" s="12"/>
      <c r="I49" s="12"/>
      <c r="J49" s="12">
        <f t="shared" si="14"/>
        <v>500</v>
      </c>
      <c r="K49" s="12"/>
    </row>
    <row r="50" spans="1:11" ht="11.25" customHeight="1" x14ac:dyDescent="0.35">
      <c r="A50" s="1"/>
      <c r="B50" s="19" t="s">
        <v>44</v>
      </c>
      <c r="C50" s="1"/>
      <c r="D50" s="3"/>
      <c r="E50" s="3">
        <f>SUM(E46:E49)</f>
        <v>4300</v>
      </c>
      <c r="F50" s="3"/>
      <c r="G50" s="3">
        <f t="shared" ref="G50:J50" si="15">SUM(G46:G49)</f>
        <v>4300</v>
      </c>
      <c r="H50" s="3">
        <f t="shared" si="15"/>
        <v>0</v>
      </c>
      <c r="I50" s="3">
        <f t="shared" si="15"/>
        <v>0</v>
      </c>
      <c r="J50" s="3">
        <f t="shared" si="15"/>
        <v>4300</v>
      </c>
      <c r="K50" s="3">
        <f>SUM(G50:I50)</f>
        <v>4300</v>
      </c>
    </row>
    <row r="51" spans="1:11" ht="11.25" customHeight="1" x14ac:dyDescent="0.35">
      <c r="A51" s="1"/>
      <c r="B51" s="1"/>
      <c r="C51" s="1"/>
      <c r="D51" s="3"/>
      <c r="E51" s="3"/>
      <c r="F51" s="3"/>
      <c r="G51" s="3"/>
      <c r="H51" s="3"/>
      <c r="I51" s="3"/>
      <c r="J51" s="3"/>
      <c r="K51" s="3"/>
    </row>
    <row r="52" spans="1:11" ht="11.25" customHeight="1" x14ac:dyDescent="0.35">
      <c r="A52" s="61" t="s">
        <v>45</v>
      </c>
      <c r="B52" s="62"/>
      <c r="C52" s="1"/>
      <c r="D52" s="3"/>
      <c r="E52" s="3"/>
      <c r="F52" s="3"/>
      <c r="G52" s="3"/>
      <c r="H52" s="3"/>
      <c r="I52" s="3"/>
      <c r="J52" s="3"/>
      <c r="K52" s="3"/>
    </row>
    <row r="53" spans="1:11" ht="11.25" customHeight="1" x14ac:dyDescent="0.35">
      <c r="A53" s="1"/>
      <c r="B53" s="1" t="s">
        <v>46</v>
      </c>
      <c r="C53" s="1"/>
      <c r="D53" s="3"/>
      <c r="E53" s="3">
        <v>1000</v>
      </c>
      <c r="F53" s="3"/>
      <c r="G53" s="3">
        <f t="shared" ref="G53:G54" si="16">E53</f>
        <v>1000</v>
      </c>
      <c r="H53" s="3"/>
      <c r="I53" s="3"/>
      <c r="J53" s="3">
        <f t="shared" ref="J53:J54" si="17">SUM(G53:I53)</f>
        <v>1000</v>
      </c>
      <c r="K53" s="3"/>
    </row>
    <row r="54" spans="1:11" ht="12" customHeight="1" x14ac:dyDescent="0.35">
      <c r="A54" s="1"/>
      <c r="B54" s="11" t="s">
        <v>47</v>
      </c>
      <c r="C54" s="11"/>
      <c r="D54" s="12"/>
      <c r="E54" s="12">
        <v>2000</v>
      </c>
      <c r="F54" s="12"/>
      <c r="G54" s="12">
        <f t="shared" si="16"/>
        <v>2000</v>
      </c>
      <c r="H54" s="12"/>
      <c r="I54" s="12"/>
      <c r="J54" s="12">
        <f t="shared" si="17"/>
        <v>2000</v>
      </c>
      <c r="K54" s="12"/>
    </row>
    <row r="55" spans="1:11" ht="11.25" customHeight="1" x14ac:dyDescent="0.35">
      <c r="A55" s="1"/>
      <c r="B55" s="19" t="s">
        <v>29</v>
      </c>
      <c r="C55" s="1"/>
      <c r="D55" s="3"/>
      <c r="E55" s="3">
        <f>SUM(E53:E54)</f>
        <v>3000</v>
      </c>
      <c r="F55" s="3"/>
      <c r="G55" s="3">
        <f t="shared" ref="G55:J55" si="18">SUM(G53:G54)</f>
        <v>3000</v>
      </c>
      <c r="H55" s="3">
        <f t="shared" si="18"/>
        <v>0</v>
      </c>
      <c r="I55" s="3">
        <f t="shared" si="18"/>
        <v>0</v>
      </c>
      <c r="J55" s="3">
        <f t="shared" si="18"/>
        <v>3000</v>
      </c>
      <c r="K55" s="3">
        <f>SUM(G55:I55)</f>
        <v>3000</v>
      </c>
    </row>
    <row r="56" spans="1:11" ht="11.25" customHeight="1" x14ac:dyDescent="0.35">
      <c r="A56" s="1"/>
      <c r="B56" s="1"/>
      <c r="C56" s="1"/>
      <c r="D56" s="3"/>
      <c r="E56" s="3"/>
      <c r="F56" s="3"/>
      <c r="G56" s="3"/>
      <c r="H56" s="3"/>
      <c r="I56" s="3"/>
      <c r="J56" s="3"/>
      <c r="K56" s="3"/>
    </row>
    <row r="57" spans="1:11" ht="11.25" customHeight="1" x14ac:dyDescent="0.35">
      <c r="A57" s="17" t="s">
        <v>48</v>
      </c>
      <c r="B57" s="1"/>
      <c r="C57" s="1"/>
      <c r="D57" s="3"/>
      <c r="E57" s="3"/>
      <c r="F57" s="3"/>
      <c r="G57" s="3"/>
      <c r="H57" s="3"/>
      <c r="I57" s="3"/>
      <c r="J57" s="3"/>
      <c r="K57" s="3"/>
    </row>
    <row r="58" spans="1:11" ht="12" customHeight="1" x14ac:dyDescent="0.35">
      <c r="A58" s="17"/>
      <c r="B58" s="11" t="s">
        <v>48</v>
      </c>
      <c r="C58" s="11"/>
      <c r="D58" s="12"/>
      <c r="E58" s="12">
        <f>G8-(G55+G43+G145+G25+G50+G29+G37)</f>
        <v>1283.3333333333285</v>
      </c>
      <c r="F58" s="12"/>
      <c r="G58" s="12">
        <f>E58</f>
        <v>1283.3333333333285</v>
      </c>
      <c r="H58" s="12"/>
      <c r="I58" s="12"/>
      <c r="J58" s="12">
        <f>SUM(G58:I58)</f>
        <v>1283.3333333333285</v>
      </c>
      <c r="K58" s="12"/>
    </row>
    <row r="59" spans="1:11" ht="11.25" customHeight="1" x14ac:dyDescent="0.35">
      <c r="A59" s="1"/>
      <c r="B59" s="19" t="s">
        <v>44</v>
      </c>
      <c r="C59" s="1"/>
      <c r="D59" s="3"/>
      <c r="E59" s="3">
        <f>SUM(E58)</f>
        <v>1283.3333333333285</v>
      </c>
      <c r="F59" s="3"/>
      <c r="G59" s="3">
        <f t="shared" ref="G59:J59" si="19">SUM(G58)</f>
        <v>1283.3333333333285</v>
      </c>
      <c r="H59" s="3">
        <f t="shared" si="19"/>
        <v>0</v>
      </c>
      <c r="I59" s="3">
        <f t="shared" si="19"/>
        <v>0</v>
      </c>
      <c r="J59" s="3">
        <f t="shared" si="19"/>
        <v>1283.3333333333285</v>
      </c>
      <c r="K59" s="3">
        <f>SUM(G59:I59)</f>
        <v>1283.3333333333285</v>
      </c>
    </row>
    <row r="60" spans="1:11" ht="11.25" customHeight="1" x14ac:dyDescent="0.35">
      <c r="A60" s="1"/>
      <c r="B60" s="1"/>
      <c r="C60" s="1"/>
      <c r="D60" s="3"/>
      <c r="E60" s="3"/>
      <c r="F60" s="3"/>
      <c r="G60" s="3"/>
      <c r="H60" s="3"/>
      <c r="I60" s="3"/>
      <c r="J60" s="3"/>
      <c r="K60" s="3"/>
    </row>
    <row r="61" spans="1:11" ht="11.25" customHeight="1" x14ac:dyDescent="0.35">
      <c r="A61" s="1"/>
      <c r="B61" s="21" t="s">
        <v>49</v>
      </c>
      <c r="C61" s="22"/>
      <c r="D61" s="23"/>
      <c r="E61" s="24">
        <f>SUM(E25+E145+E43+E50+E55+E59)</f>
        <v>187933.33333333331</v>
      </c>
      <c r="F61" s="24"/>
      <c r="G61" s="24">
        <f t="shared" ref="G61:J61" si="20">SUM(G25+G29+G37+G43+G50+G55+G59)</f>
        <v>40000</v>
      </c>
      <c r="H61" s="24">
        <f t="shared" si="20"/>
        <v>46383.333333333328</v>
      </c>
      <c r="I61" s="24">
        <f t="shared" si="20"/>
        <v>0</v>
      </c>
      <c r="J61" s="24">
        <f t="shared" si="20"/>
        <v>86383.333333333328</v>
      </c>
      <c r="K61" s="25">
        <f>SUM(G61:I61)</f>
        <v>86383.333333333328</v>
      </c>
    </row>
    <row r="62" spans="1:11" ht="11.25" customHeight="1" x14ac:dyDescent="0.35">
      <c r="A62" s="1"/>
      <c r="B62" s="1"/>
      <c r="C62" s="1"/>
      <c r="D62" s="3"/>
      <c r="E62" s="3"/>
      <c r="F62" s="3"/>
      <c r="G62" s="3"/>
      <c r="H62" s="3"/>
      <c r="I62" s="3"/>
      <c r="J62" s="3"/>
      <c r="K62" s="3"/>
    </row>
    <row r="63" spans="1:11" ht="11.25" customHeight="1" x14ac:dyDescent="0.35">
      <c r="A63" s="1"/>
      <c r="B63" s="1"/>
      <c r="C63" s="1"/>
      <c r="D63" s="3"/>
      <c r="E63" s="3"/>
      <c r="F63" s="3"/>
      <c r="G63" s="4"/>
      <c r="H63" s="3"/>
      <c r="I63" s="3"/>
      <c r="J63" s="3"/>
      <c r="K63" s="3"/>
    </row>
    <row r="64" spans="1:11" ht="11.25" customHeight="1" x14ac:dyDescent="0.35">
      <c r="A64" s="63" t="s">
        <v>50</v>
      </c>
      <c r="B64" s="64"/>
      <c r="C64" s="15"/>
      <c r="D64" s="16"/>
      <c r="E64" s="16"/>
      <c r="F64" s="16"/>
      <c r="G64" s="16"/>
      <c r="H64" s="16"/>
      <c r="I64" s="16"/>
      <c r="J64" s="16"/>
      <c r="K64" s="16"/>
    </row>
    <row r="65" spans="1:11" ht="11.25" customHeight="1" x14ac:dyDescent="0.35">
      <c r="A65" s="61" t="s">
        <v>51</v>
      </c>
      <c r="B65" s="62"/>
      <c r="C65" s="1"/>
      <c r="D65" s="3"/>
      <c r="E65" s="3"/>
      <c r="F65" s="3"/>
      <c r="G65" s="3"/>
      <c r="H65" s="3"/>
      <c r="I65" s="3"/>
      <c r="J65" s="3"/>
      <c r="K65" s="3"/>
    </row>
    <row r="66" spans="1:11" ht="11.25" customHeight="1" x14ac:dyDescent="0.35">
      <c r="A66" s="1"/>
      <c r="B66" s="1" t="s">
        <v>52</v>
      </c>
      <c r="C66" s="1"/>
      <c r="D66" s="3"/>
      <c r="E66" s="3">
        <v>4000</v>
      </c>
      <c r="F66" s="3"/>
      <c r="G66" s="3">
        <f t="shared" ref="G66:G74" si="21">E66</f>
        <v>4000</v>
      </c>
      <c r="H66" s="3"/>
      <c r="I66" s="3"/>
      <c r="J66" s="3">
        <f t="shared" ref="J66:J74" si="22">SUM(G66:I66)</f>
        <v>4000</v>
      </c>
      <c r="K66" s="3"/>
    </row>
    <row r="67" spans="1:11" ht="11.25" customHeight="1" x14ac:dyDescent="0.35">
      <c r="A67" s="1"/>
      <c r="B67" s="1" t="s">
        <v>139</v>
      </c>
      <c r="C67" s="1"/>
      <c r="D67" s="3"/>
      <c r="E67" s="3">
        <v>4000</v>
      </c>
      <c r="F67" s="3"/>
      <c r="G67" s="3">
        <f t="shared" si="21"/>
        <v>4000</v>
      </c>
      <c r="H67" s="3"/>
      <c r="I67" s="3"/>
      <c r="J67" s="3">
        <f t="shared" si="22"/>
        <v>4000</v>
      </c>
      <c r="K67" s="3"/>
    </row>
    <row r="68" spans="1:11" ht="11.25" customHeight="1" x14ac:dyDescent="0.35">
      <c r="A68" s="1"/>
      <c r="B68" s="1" t="s">
        <v>54</v>
      </c>
      <c r="C68" s="1"/>
      <c r="D68" s="3"/>
      <c r="E68" s="3">
        <v>2000</v>
      </c>
      <c r="F68" s="3"/>
      <c r="G68" s="3">
        <f t="shared" si="21"/>
        <v>2000</v>
      </c>
      <c r="H68" s="3"/>
      <c r="I68" s="3"/>
      <c r="J68" s="3">
        <f t="shared" si="22"/>
        <v>2000</v>
      </c>
      <c r="K68" s="3"/>
    </row>
    <row r="69" spans="1:11" ht="11.25" customHeight="1" x14ac:dyDescent="0.35">
      <c r="A69" s="1"/>
      <c r="B69" s="1" t="s">
        <v>55</v>
      </c>
      <c r="C69" s="1"/>
      <c r="D69" s="3"/>
      <c r="E69" s="3">
        <v>4000</v>
      </c>
      <c r="F69" s="3"/>
      <c r="G69" s="3">
        <f t="shared" si="21"/>
        <v>4000</v>
      </c>
      <c r="H69" s="3"/>
      <c r="I69" s="3"/>
      <c r="J69" s="3">
        <f t="shared" si="22"/>
        <v>4000</v>
      </c>
      <c r="K69" s="3"/>
    </row>
    <row r="70" spans="1:11" ht="11.25" customHeight="1" x14ac:dyDescent="0.35">
      <c r="A70" s="1"/>
      <c r="B70" s="1" t="s">
        <v>56</v>
      </c>
      <c r="C70" s="1"/>
      <c r="D70" s="3"/>
      <c r="E70" s="3">
        <v>3000</v>
      </c>
      <c r="F70" s="3"/>
      <c r="G70" s="3">
        <f t="shared" si="21"/>
        <v>3000</v>
      </c>
      <c r="H70" s="3"/>
      <c r="I70" s="3"/>
      <c r="J70" s="3">
        <f t="shared" si="22"/>
        <v>3000</v>
      </c>
      <c r="K70" s="3"/>
    </row>
    <row r="71" spans="1:11" ht="11.25" customHeight="1" x14ac:dyDescent="0.35">
      <c r="A71" s="1"/>
      <c r="B71" s="1" t="s">
        <v>140</v>
      </c>
      <c r="C71" s="1">
        <v>10</v>
      </c>
      <c r="D71" s="3">
        <v>300</v>
      </c>
      <c r="E71" s="3">
        <f>C71*D71</f>
        <v>3000</v>
      </c>
      <c r="F71" s="3"/>
      <c r="G71" s="3">
        <f t="shared" si="21"/>
        <v>3000</v>
      </c>
      <c r="H71" s="3"/>
      <c r="I71" s="3"/>
      <c r="J71" s="3">
        <f t="shared" si="22"/>
        <v>3000</v>
      </c>
      <c r="K71" s="3"/>
    </row>
    <row r="72" spans="1:11" ht="11.25" customHeight="1" x14ac:dyDescent="0.35">
      <c r="A72" s="1"/>
      <c r="B72" s="1" t="s">
        <v>170</v>
      </c>
      <c r="C72" s="1"/>
      <c r="D72" s="3"/>
      <c r="E72" s="3">
        <v>3000</v>
      </c>
      <c r="F72" s="3"/>
      <c r="G72" s="3">
        <f t="shared" si="21"/>
        <v>3000</v>
      </c>
      <c r="H72" s="3"/>
      <c r="I72" s="3"/>
      <c r="J72" s="3">
        <f t="shared" si="22"/>
        <v>3000</v>
      </c>
      <c r="K72" s="3"/>
    </row>
    <row r="73" spans="1:11" ht="11.25" customHeight="1" x14ac:dyDescent="0.35">
      <c r="A73" s="1"/>
      <c r="B73" s="1" t="s">
        <v>82</v>
      </c>
      <c r="C73" s="1"/>
      <c r="D73" s="3"/>
      <c r="E73" s="3">
        <v>4000</v>
      </c>
      <c r="F73" s="3"/>
      <c r="G73" s="3">
        <f t="shared" si="21"/>
        <v>4000</v>
      </c>
      <c r="H73" s="3"/>
      <c r="I73" s="3"/>
      <c r="J73" s="3">
        <f t="shared" si="22"/>
        <v>4000</v>
      </c>
      <c r="K73" s="3"/>
    </row>
    <row r="74" spans="1:11" ht="12" customHeight="1" x14ac:dyDescent="0.35">
      <c r="A74" s="1"/>
      <c r="B74" s="11" t="s">
        <v>171</v>
      </c>
      <c r="C74" s="11"/>
      <c r="D74" s="12"/>
      <c r="E74" s="12">
        <v>2000</v>
      </c>
      <c r="F74" s="12"/>
      <c r="G74" s="12">
        <f t="shared" si="21"/>
        <v>2000</v>
      </c>
      <c r="H74" s="12"/>
      <c r="I74" s="12"/>
      <c r="J74" s="12">
        <f t="shared" si="22"/>
        <v>2000</v>
      </c>
      <c r="K74" s="12"/>
    </row>
    <row r="75" spans="1:11" ht="11.25" customHeight="1" x14ac:dyDescent="0.35">
      <c r="A75" s="1"/>
      <c r="B75" s="19" t="s">
        <v>44</v>
      </c>
      <c r="C75" s="1"/>
      <c r="D75" s="3"/>
      <c r="E75" s="3">
        <f>SUM(E66:E74)</f>
        <v>29000</v>
      </c>
      <c r="F75" s="3"/>
      <c r="G75" s="3">
        <f t="shared" ref="G75:J75" si="23">SUM(G66:G74)</f>
        <v>29000</v>
      </c>
      <c r="H75" s="3">
        <f t="shared" si="23"/>
        <v>0</v>
      </c>
      <c r="I75" s="3">
        <f t="shared" si="23"/>
        <v>0</v>
      </c>
      <c r="J75" s="3">
        <f t="shared" si="23"/>
        <v>29000</v>
      </c>
      <c r="K75" s="3">
        <f>SUM(G75:I75)</f>
        <v>29000</v>
      </c>
    </row>
    <row r="76" spans="1:11" ht="11.25" customHeight="1" x14ac:dyDescent="0.35">
      <c r="A76" s="1"/>
      <c r="B76" s="1"/>
      <c r="C76" s="1"/>
      <c r="D76" s="3"/>
      <c r="E76" s="3"/>
      <c r="F76" s="3"/>
      <c r="G76" s="3"/>
      <c r="H76" s="3"/>
      <c r="I76" s="3"/>
      <c r="J76" s="3"/>
      <c r="K76" s="3"/>
    </row>
    <row r="77" spans="1:11" ht="11.25" customHeight="1" x14ac:dyDescent="0.35">
      <c r="A77" s="17" t="s">
        <v>63</v>
      </c>
      <c r="B77" s="1"/>
      <c r="C77" s="1"/>
      <c r="D77" s="3"/>
      <c r="E77" s="3"/>
      <c r="F77" s="3"/>
      <c r="G77" s="3"/>
      <c r="H77" s="3"/>
      <c r="I77" s="3"/>
      <c r="J77" s="3"/>
      <c r="K77" s="3"/>
    </row>
    <row r="78" spans="1:11" ht="11.25" customHeight="1" x14ac:dyDescent="0.35">
      <c r="A78" s="17"/>
      <c r="B78" s="1" t="s">
        <v>64</v>
      </c>
      <c r="C78" s="1"/>
      <c r="D78" s="3"/>
      <c r="E78" s="3">
        <v>3000</v>
      </c>
      <c r="F78" s="3"/>
      <c r="G78" s="3">
        <v>3000</v>
      </c>
      <c r="H78" s="3"/>
      <c r="I78" s="3"/>
      <c r="J78" s="3">
        <f>SUM(G78:I78)</f>
        <v>3000</v>
      </c>
      <c r="K78" s="3"/>
    </row>
    <row r="79" spans="1:11" ht="11.25" customHeight="1" x14ac:dyDescent="0.35">
      <c r="A79" s="17"/>
      <c r="B79" s="1" t="s">
        <v>172</v>
      </c>
      <c r="C79" s="1"/>
      <c r="D79" s="3"/>
      <c r="E79" s="3">
        <v>2000</v>
      </c>
      <c r="F79" s="3"/>
      <c r="G79" s="3"/>
      <c r="H79" s="3"/>
      <c r="I79" s="3"/>
      <c r="J79" s="3"/>
      <c r="K79" s="3"/>
    </row>
    <row r="80" spans="1:11" ht="12" customHeight="1" x14ac:dyDescent="0.35">
      <c r="A80" s="17"/>
      <c r="B80" s="11" t="s">
        <v>65</v>
      </c>
      <c r="C80" s="11"/>
      <c r="D80" s="12"/>
      <c r="E80" s="12">
        <v>5000</v>
      </c>
      <c r="F80" s="12"/>
      <c r="G80" s="12">
        <f>E80</f>
        <v>5000</v>
      </c>
      <c r="H80" s="12"/>
      <c r="I80" s="12"/>
      <c r="J80" s="12">
        <f>SUM(G80:I80)</f>
        <v>5000</v>
      </c>
      <c r="K80" s="12"/>
    </row>
    <row r="81" spans="1:11" ht="11.25" customHeight="1" x14ac:dyDescent="0.35">
      <c r="A81" s="1"/>
      <c r="B81" s="19" t="s">
        <v>44</v>
      </c>
      <c r="C81" s="1"/>
      <c r="D81" s="3"/>
      <c r="E81" s="3">
        <f>SUM(E78:E80)</f>
        <v>10000</v>
      </c>
      <c r="F81" s="3"/>
      <c r="G81" s="3">
        <f t="shared" ref="G81:J81" si="24">SUM(G78:G80)</f>
        <v>8000</v>
      </c>
      <c r="H81" s="3">
        <f t="shared" si="24"/>
        <v>0</v>
      </c>
      <c r="I81" s="3">
        <f t="shared" si="24"/>
        <v>0</v>
      </c>
      <c r="J81" s="3">
        <f t="shared" si="24"/>
        <v>8000</v>
      </c>
      <c r="K81" s="3">
        <f>SUM(G81:I81)</f>
        <v>8000</v>
      </c>
    </row>
    <row r="82" spans="1:11" ht="11.25" customHeight="1" x14ac:dyDescent="0.35">
      <c r="A82" s="1"/>
      <c r="B82" s="1"/>
      <c r="C82" s="1"/>
      <c r="D82" s="3"/>
      <c r="E82" s="3"/>
      <c r="F82" s="3"/>
      <c r="G82" s="3"/>
      <c r="H82" s="3"/>
      <c r="I82" s="3"/>
      <c r="J82" s="3"/>
      <c r="K82" s="3"/>
    </row>
    <row r="83" spans="1:11" ht="11.25" customHeight="1" x14ac:dyDescent="0.35">
      <c r="A83" s="17" t="s">
        <v>48</v>
      </c>
      <c r="B83" s="1"/>
      <c r="C83" s="1"/>
      <c r="D83" s="3"/>
      <c r="E83" s="3"/>
      <c r="F83" s="3"/>
      <c r="G83" s="3"/>
      <c r="H83" s="3"/>
      <c r="I83" s="3"/>
      <c r="J83" s="3"/>
      <c r="K83" s="3"/>
    </row>
    <row r="84" spans="1:11" ht="12" customHeight="1" x14ac:dyDescent="0.35">
      <c r="A84" s="17"/>
      <c r="B84" s="11" t="s">
        <v>48</v>
      </c>
      <c r="C84" s="11"/>
      <c r="D84" s="12"/>
      <c r="E84" s="12">
        <f>G8-E75-E81</f>
        <v>1000</v>
      </c>
      <c r="F84" s="12"/>
      <c r="G84" s="12">
        <f>E84</f>
        <v>1000</v>
      </c>
      <c r="H84" s="12"/>
      <c r="I84" s="12"/>
      <c r="J84" s="12">
        <f>SUM(G84:I84)</f>
        <v>1000</v>
      </c>
      <c r="K84" s="12"/>
    </row>
    <row r="85" spans="1:11" ht="11.25" customHeight="1" x14ac:dyDescent="0.35">
      <c r="A85" s="1"/>
      <c r="B85" s="19" t="s">
        <v>44</v>
      </c>
      <c r="C85" s="1"/>
      <c r="D85" s="3"/>
      <c r="E85" s="3">
        <f>SUM(E84)</f>
        <v>1000</v>
      </c>
      <c r="F85" s="3"/>
      <c r="G85" s="3">
        <f t="shared" ref="G85:J85" si="25">SUM(G84)</f>
        <v>1000</v>
      </c>
      <c r="H85" s="3">
        <f t="shared" si="25"/>
        <v>0</v>
      </c>
      <c r="I85" s="3">
        <f t="shared" si="25"/>
        <v>0</v>
      </c>
      <c r="J85" s="3">
        <f t="shared" si="25"/>
        <v>1000</v>
      </c>
      <c r="K85" s="3">
        <f>SUM(G85:I85)</f>
        <v>1000</v>
      </c>
    </row>
    <row r="86" spans="1:11" ht="11.25" customHeight="1" x14ac:dyDescent="0.35">
      <c r="A86" s="1"/>
      <c r="B86" s="1"/>
      <c r="C86" s="1"/>
      <c r="D86" s="3"/>
      <c r="E86" s="3"/>
      <c r="F86" s="3"/>
      <c r="G86" s="3"/>
      <c r="H86" s="3"/>
      <c r="I86" s="3"/>
      <c r="J86" s="3"/>
      <c r="K86" s="3"/>
    </row>
    <row r="87" spans="1:11" ht="11.25" customHeight="1" x14ac:dyDescent="0.35">
      <c r="A87" s="1"/>
      <c r="B87" s="21" t="s">
        <v>49</v>
      </c>
      <c r="C87" s="22"/>
      <c r="D87" s="23"/>
      <c r="E87" s="24">
        <f>SUM(E75+E81+E85)</f>
        <v>40000</v>
      </c>
      <c r="F87" s="24"/>
      <c r="G87" s="24">
        <f t="shared" ref="G87:J87" si="26">SUM(G75+G81+G85)</f>
        <v>38000</v>
      </c>
      <c r="H87" s="24">
        <f t="shared" si="26"/>
        <v>0</v>
      </c>
      <c r="I87" s="24">
        <f t="shared" si="26"/>
        <v>0</v>
      </c>
      <c r="J87" s="24">
        <f t="shared" si="26"/>
        <v>38000</v>
      </c>
      <c r="K87" s="25">
        <f>SUM(G87:I87)</f>
        <v>38000</v>
      </c>
    </row>
    <row r="88" spans="1:11" ht="11.25" customHeight="1" x14ac:dyDescent="0.35">
      <c r="A88" s="1"/>
      <c r="B88" s="1"/>
      <c r="C88" s="1"/>
      <c r="D88" s="3"/>
      <c r="E88" s="3"/>
      <c r="F88" s="3"/>
      <c r="G88" s="3"/>
      <c r="H88" s="3"/>
      <c r="I88" s="3"/>
      <c r="J88" s="3"/>
      <c r="K88" s="3"/>
    </row>
    <row r="89" spans="1:11" ht="11.25" customHeight="1" x14ac:dyDescent="0.35">
      <c r="A89" s="1"/>
      <c r="B89" s="1"/>
      <c r="C89" s="1"/>
      <c r="D89" s="3"/>
      <c r="E89" s="3"/>
      <c r="F89" s="3"/>
      <c r="G89" s="4"/>
      <c r="H89" s="3"/>
      <c r="I89" s="3"/>
      <c r="J89" s="3"/>
      <c r="K89" s="3"/>
    </row>
    <row r="90" spans="1:11" ht="11.25" customHeight="1" x14ac:dyDescent="0.35">
      <c r="A90" s="63" t="s">
        <v>69</v>
      </c>
      <c r="B90" s="64"/>
      <c r="C90" s="15"/>
      <c r="D90" s="16"/>
      <c r="E90" s="16"/>
      <c r="F90" s="16"/>
      <c r="G90" s="16"/>
      <c r="H90" s="16"/>
      <c r="I90" s="16"/>
      <c r="J90" s="16"/>
      <c r="K90" s="16"/>
    </row>
    <row r="91" spans="1:11" ht="11.25" customHeight="1" x14ac:dyDescent="0.35">
      <c r="A91" s="74" t="s">
        <v>70</v>
      </c>
      <c r="B91" s="62"/>
      <c r="C91" s="1"/>
      <c r="D91" s="3"/>
      <c r="E91" s="3"/>
      <c r="F91" s="3"/>
      <c r="G91" s="3"/>
      <c r="H91" s="3"/>
      <c r="I91" s="3"/>
      <c r="J91" s="3"/>
      <c r="K91" s="3"/>
    </row>
    <row r="92" spans="1:11" ht="12" customHeight="1" x14ac:dyDescent="0.35">
      <c r="A92" s="1"/>
      <c r="B92" s="11" t="s">
        <v>144</v>
      </c>
      <c r="C92" s="11"/>
      <c r="D92" s="12"/>
      <c r="E92" s="12">
        <f>40000*0.6</f>
        <v>24000</v>
      </c>
      <c r="F92" s="12"/>
      <c r="G92" s="12">
        <f>E92</f>
        <v>24000</v>
      </c>
      <c r="H92" s="12"/>
      <c r="I92" s="12"/>
      <c r="J92" s="12">
        <f>SUM(G92:I92)</f>
        <v>24000</v>
      </c>
      <c r="K92" s="12"/>
    </row>
    <row r="93" spans="1:11" ht="11.25" customHeight="1" x14ac:dyDescent="0.35">
      <c r="A93" s="1"/>
      <c r="B93" s="19" t="s">
        <v>44</v>
      </c>
      <c r="C93" s="1"/>
      <c r="D93" s="3"/>
      <c r="E93" s="3">
        <f>SUM(E92)</f>
        <v>24000</v>
      </c>
      <c r="F93" s="3"/>
      <c r="G93" s="3">
        <f t="shared" ref="G93:J93" si="27">SUM(G92)</f>
        <v>24000</v>
      </c>
      <c r="H93" s="3">
        <f t="shared" si="27"/>
        <v>0</v>
      </c>
      <c r="I93" s="3">
        <f t="shared" si="27"/>
        <v>0</v>
      </c>
      <c r="J93" s="3">
        <f t="shared" si="27"/>
        <v>24000</v>
      </c>
      <c r="K93" s="3">
        <f>SUM(G93:I93)</f>
        <v>24000</v>
      </c>
    </row>
    <row r="94" spans="1:11" ht="11.25" customHeight="1" x14ac:dyDescent="0.35">
      <c r="A94" s="1"/>
      <c r="B94" s="1"/>
      <c r="C94" s="1"/>
      <c r="D94" s="3"/>
      <c r="E94" s="3"/>
      <c r="F94" s="3"/>
      <c r="G94" s="3"/>
      <c r="H94" s="3"/>
      <c r="I94" s="3"/>
      <c r="J94" s="3"/>
      <c r="K94" s="3"/>
    </row>
    <row r="95" spans="1:11" ht="11.25" customHeight="1" x14ac:dyDescent="0.35">
      <c r="A95" s="61" t="s">
        <v>74</v>
      </c>
      <c r="B95" s="62"/>
      <c r="C95" s="1"/>
      <c r="D95" s="3"/>
      <c r="E95" s="3"/>
      <c r="F95" s="3"/>
      <c r="G95" s="3"/>
      <c r="H95" s="3"/>
      <c r="I95" s="3"/>
      <c r="J95" s="3"/>
      <c r="K95" s="3"/>
    </row>
    <row r="96" spans="1:11" ht="11.25" customHeight="1" x14ac:dyDescent="0.35">
      <c r="A96" s="1"/>
      <c r="B96" s="1" t="s">
        <v>147</v>
      </c>
      <c r="C96" s="1"/>
      <c r="D96" s="3"/>
      <c r="E96" s="3">
        <v>2000</v>
      </c>
      <c r="F96" s="3"/>
      <c r="G96" s="3">
        <f t="shared" ref="G96:G103" si="28">E96</f>
        <v>2000</v>
      </c>
      <c r="H96" s="3"/>
      <c r="I96" s="3"/>
      <c r="J96" s="3">
        <f t="shared" ref="J96:J103" si="29">SUM(G96:I96)</f>
        <v>2000</v>
      </c>
      <c r="K96" s="3"/>
    </row>
    <row r="97" spans="1:11" ht="11.25" customHeight="1" x14ac:dyDescent="0.35">
      <c r="A97" s="1"/>
      <c r="B97" s="1" t="s">
        <v>76</v>
      </c>
      <c r="C97" s="1">
        <v>20</v>
      </c>
      <c r="D97" s="3">
        <v>50</v>
      </c>
      <c r="E97" s="3">
        <f t="shared" ref="E97:E98" si="30">C97*D97</f>
        <v>1000</v>
      </c>
      <c r="F97" s="3"/>
      <c r="G97" s="3">
        <f t="shared" si="28"/>
        <v>1000</v>
      </c>
      <c r="H97" s="3"/>
      <c r="I97" s="3"/>
      <c r="J97" s="3">
        <f t="shared" si="29"/>
        <v>1000</v>
      </c>
      <c r="K97" s="3"/>
    </row>
    <row r="98" spans="1:11" ht="11.25" customHeight="1" x14ac:dyDescent="0.35">
      <c r="A98" s="1"/>
      <c r="B98" s="1" t="s">
        <v>77</v>
      </c>
      <c r="C98" s="1">
        <v>4</v>
      </c>
      <c r="D98" s="3">
        <v>250</v>
      </c>
      <c r="E98" s="3">
        <f t="shared" si="30"/>
        <v>1000</v>
      </c>
      <c r="F98" s="3"/>
      <c r="G98" s="3">
        <f t="shared" si="28"/>
        <v>1000</v>
      </c>
      <c r="H98" s="3"/>
      <c r="I98" s="3"/>
      <c r="J98" s="3">
        <f t="shared" si="29"/>
        <v>1000</v>
      </c>
      <c r="K98" s="3"/>
    </row>
    <row r="99" spans="1:11" ht="11.25" customHeight="1" x14ac:dyDescent="0.35">
      <c r="A99" s="1"/>
      <c r="B99" s="1" t="s">
        <v>78</v>
      </c>
      <c r="C99" s="1"/>
      <c r="D99" s="3"/>
      <c r="E99" s="3">
        <v>500</v>
      </c>
      <c r="F99" s="3"/>
      <c r="G99" s="3">
        <f t="shared" si="28"/>
        <v>500</v>
      </c>
      <c r="H99" s="3"/>
      <c r="I99" s="3"/>
      <c r="J99" s="3">
        <f t="shared" si="29"/>
        <v>500</v>
      </c>
      <c r="K99" s="3"/>
    </row>
    <row r="100" spans="1:11" ht="11.25" customHeight="1" x14ac:dyDescent="0.35">
      <c r="A100" s="1"/>
      <c r="B100" s="1" t="s">
        <v>173</v>
      </c>
      <c r="C100" s="1"/>
      <c r="D100" s="3"/>
      <c r="E100" s="3">
        <v>500</v>
      </c>
      <c r="F100" s="3"/>
      <c r="G100" s="3">
        <f t="shared" si="28"/>
        <v>500</v>
      </c>
      <c r="H100" s="3"/>
      <c r="I100" s="3"/>
      <c r="J100" s="3">
        <f t="shared" si="29"/>
        <v>500</v>
      </c>
      <c r="K100" s="3"/>
    </row>
    <row r="101" spans="1:11" ht="11.25" customHeight="1" x14ac:dyDescent="0.35">
      <c r="A101" s="1"/>
      <c r="B101" s="1" t="s">
        <v>79</v>
      </c>
      <c r="C101" s="1"/>
      <c r="D101" s="3"/>
      <c r="E101" s="3">
        <v>2000</v>
      </c>
      <c r="F101" s="3"/>
      <c r="G101" s="3">
        <f t="shared" si="28"/>
        <v>2000</v>
      </c>
      <c r="H101" s="3"/>
      <c r="I101" s="3"/>
      <c r="J101" s="3">
        <f t="shared" si="29"/>
        <v>2000</v>
      </c>
      <c r="K101" s="3"/>
    </row>
    <row r="102" spans="1:11" ht="11.25" customHeight="1" x14ac:dyDescent="0.35">
      <c r="A102" s="1"/>
      <c r="B102" s="1" t="s">
        <v>149</v>
      </c>
      <c r="C102" s="1"/>
      <c r="D102" s="3"/>
      <c r="E102" s="3">
        <v>2500</v>
      </c>
      <c r="F102" s="3"/>
      <c r="G102" s="3">
        <f t="shared" si="28"/>
        <v>2500</v>
      </c>
      <c r="H102" s="3"/>
      <c r="I102" s="3"/>
      <c r="J102" s="3">
        <f t="shared" si="29"/>
        <v>2500</v>
      </c>
      <c r="K102" s="3"/>
    </row>
    <row r="103" spans="1:11" ht="12" customHeight="1" x14ac:dyDescent="0.35">
      <c r="A103" s="1"/>
      <c r="B103" s="11" t="s">
        <v>82</v>
      </c>
      <c r="C103" s="11"/>
      <c r="D103" s="12"/>
      <c r="E103" s="12">
        <v>4000</v>
      </c>
      <c r="F103" s="12"/>
      <c r="G103" s="12">
        <f t="shared" si="28"/>
        <v>4000</v>
      </c>
      <c r="H103" s="12"/>
      <c r="I103" s="12"/>
      <c r="J103" s="12">
        <f t="shared" si="29"/>
        <v>4000</v>
      </c>
      <c r="K103" s="12"/>
    </row>
    <row r="104" spans="1:11" ht="11.25" customHeight="1" x14ac:dyDescent="0.35">
      <c r="A104" s="1"/>
      <c r="B104" s="19" t="s">
        <v>44</v>
      </c>
      <c r="C104" s="1"/>
      <c r="D104" s="3"/>
      <c r="E104" s="3">
        <f>SUM(E96:E103)</f>
        <v>13500</v>
      </c>
      <c r="F104" s="3"/>
      <c r="G104" s="3">
        <f t="shared" ref="G104:J104" si="31">SUM(G96:G103)</f>
        <v>13500</v>
      </c>
      <c r="H104" s="3">
        <f t="shared" si="31"/>
        <v>0</v>
      </c>
      <c r="I104" s="3">
        <f t="shared" si="31"/>
        <v>0</v>
      </c>
      <c r="J104" s="3">
        <f t="shared" si="31"/>
        <v>13500</v>
      </c>
      <c r="K104" s="3">
        <f>SUM(G104:I104)</f>
        <v>13500</v>
      </c>
    </row>
    <row r="105" spans="1:11" ht="11.25" customHeight="1" x14ac:dyDescent="0.35">
      <c r="A105" s="1"/>
      <c r="B105" s="1"/>
      <c r="C105" s="1"/>
      <c r="D105" s="3"/>
      <c r="E105" s="3"/>
      <c r="F105" s="3"/>
      <c r="G105" s="3"/>
      <c r="H105" s="3"/>
      <c r="I105" s="3"/>
      <c r="J105" s="3"/>
      <c r="K105" s="3"/>
    </row>
    <row r="106" spans="1:11" ht="11.25" customHeight="1" x14ac:dyDescent="0.35">
      <c r="A106" s="17" t="s">
        <v>48</v>
      </c>
      <c r="B106" s="1"/>
      <c r="C106" s="1"/>
      <c r="D106" s="3"/>
      <c r="E106" s="3"/>
      <c r="F106" s="3"/>
      <c r="G106" s="3"/>
      <c r="H106" s="3"/>
      <c r="I106" s="3"/>
      <c r="J106" s="3"/>
      <c r="K106" s="3"/>
    </row>
    <row r="107" spans="1:11" ht="12" customHeight="1" x14ac:dyDescent="0.35">
      <c r="A107" s="17"/>
      <c r="B107" s="11" t="s">
        <v>48</v>
      </c>
      <c r="C107" s="11"/>
      <c r="D107" s="12"/>
      <c r="E107" s="12">
        <f>G8-(G104+G93)</f>
        <v>2500</v>
      </c>
      <c r="F107" s="12"/>
      <c r="G107" s="12">
        <f>E107</f>
        <v>2500</v>
      </c>
      <c r="H107" s="12"/>
      <c r="I107" s="12"/>
      <c r="J107" s="12">
        <f>SUM(G107:I107)</f>
        <v>2500</v>
      </c>
      <c r="K107" s="12"/>
    </row>
    <row r="108" spans="1:11" ht="11.25" customHeight="1" x14ac:dyDescent="0.35">
      <c r="A108" s="1"/>
      <c r="B108" s="19" t="s">
        <v>44</v>
      </c>
      <c r="C108" s="1"/>
      <c r="D108" s="3"/>
      <c r="E108" s="3">
        <f>SUM(E107)</f>
        <v>2500</v>
      </c>
      <c r="F108" s="3"/>
      <c r="G108" s="3">
        <f t="shared" ref="G108:J108" si="32">SUM(G107)</f>
        <v>2500</v>
      </c>
      <c r="H108" s="3">
        <f t="shared" si="32"/>
        <v>0</v>
      </c>
      <c r="I108" s="3">
        <f t="shared" si="32"/>
        <v>0</v>
      </c>
      <c r="J108" s="3">
        <f t="shared" si="32"/>
        <v>2500</v>
      </c>
      <c r="K108" s="3">
        <f>SUM(G108:I108)</f>
        <v>2500</v>
      </c>
    </row>
    <row r="109" spans="1:11" ht="11.25" customHeight="1" x14ac:dyDescent="0.35">
      <c r="A109" s="1"/>
      <c r="B109" s="1"/>
      <c r="C109" s="1"/>
      <c r="D109" s="3"/>
      <c r="E109" s="3"/>
      <c r="F109" s="3"/>
      <c r="G109" s="3"/>
      <c r="H109" s="3"/>
      <c r="I109" s="3"/>
      <c r="J109" s="3"/>
      <c r="K109" s="3"/>
    </row>
    <row r="110" spans="1:11" ht="11.25" customHeight="1" x14ac:dyDescent="0.35">
      <c r="A110" s="1"/>
      <c r="B110" s="21" t="s">
        <v>49</v>
      </c>
      <c r="C110" s="22"/>
      <c r="D110" s="23"/>
      <c r="E110" s="24">
        <f>SUM(E93+E104+E108)</f>
        <v>40000</v>
      </c>
      <c r="F110" s="24"/>
      <c r="G110" s="24">
        <f t="shared" ref="G110:J110" si="33">SUM(G108+G93+G104)</f>
        <v>40000</v>
      </c>
      <c r="H110" s="24">
        <f t="shared" si="33"/>
        <v>0</v>
      </c>
      <c r="I110" s="24">
        <f t="shared" si="33"/>
        <v>0</v>
      </c>
      <c r="J110" s="24">
        <f t="shared" si="33"/>
        <v>40000</v>
      </c>
      <c r="K110" s="25">
        <f>SUM(G110:I110)</f>
        <v>40000</v>
      </c>
    </row>
    <row r="116" spans="1:11" ht="11.25" customHeight="1" x14ac:dyDescent="0.35">
      <c r="A116" s="63" t="s">
        <v>83</v>
      </c>
      <c r="B116" s="64"/>
      <c r="C116" s="15"/>
      <c r="D116" s="16"/>
      <c r="E116" s="16"/>
      <c r="F116" s="16"/>
      <c r="G116" s="16"/>
      <c r="H116" s="16"/>
      <c r="I116" s="16"/>
      <c r="J116" s="16"/>
      <c r="K116" s="16"/>
    </row>
    <row r="117" spans="1:11" ht="11.25" customHeight="1" x14ac:dyDescent="0.35">
      <c r="A117" s="61" t="s">
        <v>84</v>
      </c>
      <c r="B117" s="62"/>
      <c r="C117" s="1"/>
      <c r="D117" s="3"/>
      <c r="E117" s="3"/>
      <c r="F117" s="3"/>
      <c r="G117" s="3"/>
      <c r="H117" s="3"/>
      <c r="I117" s="3"/>
      <c r="J117" s="3"/>
      <c r="K117" s="3"/>
    </row>
    <row r="118" spans="1:11" ht="11.25" customHeight="1" x14ac:dyDescent="0.35">
      <c r="A118" s="1"/>
      <c r="B118" s="1" t="s">
        <v>174</v>
      </c>
      <c r="C118" s="1"/>
      <c r="D118" s="3"/>
      <c r="E118" s="3">
        <v>8000</v>
      </c>
      <c r="F118" s="3"/>
      <c r="G118" s="3"/>
      <c r="H118" s="3"/>
      <c r="I118" s="3">
        <f t="shared" ref="I118:I122" si="34">E118</f>
        <v>8000</v>
      </c>
      <c r="J118" s="3">
        <f t="shared" ref="J118:J122" si="35">SUM(G118:I118)</f>
        <v>8000</v>
      </c>
      <c r="K118" s="3"/>
    </row>
    <row r="119" spans="1:11" ht="11.25" customHeight="1" x14ac:dyDescent="0.35">
      <c r="A119" s="1"/>
      <c r="B119" s="1" t="s">
        <v>86</v>
      </c>
      <c r="C119" s="1"/>
      <c r="D119" s="3"/>
      <c r="E119" s="3">
        <v>8000</v>
      </c>
      <c r="F119" s="3"/>
      <c r="G119" s="3"/>
      <c r="H119" s="3"/>
      <c r="I119" s="3">
        <f t="shared" si="34"/>
        <v>8000</v>
      </c>
      <c r="J119" s="3">
        <f t="shared" si="35"/>
        <v>8000</v>
      </c>
      <c r="K119" s="3"/>
    </row>
    <row r="120" spans="1:11" ht="11.25" customHeight="1" x14ac:dyDescent="0.35">
      <c r="A120" s="1"/>
      <c r="B120" s="1" t="s">
        <v>175</v>
      </c>
      <c r="C120" s="1"/>
      <c r="D120" s="3"/>
      <c r="E120" s="3">
        <v>8000</v>
      </c>
      <c r="F120" s="3"/>
      <c r="G120" s="3"/>
      <c r="H120" s="3"/>
      <c r="I120" s="3">
        <f t="shared" si="34"/>
        <v>8000</v>
      </c>
      <c r="J120" s="3">
        <f t="shared" si="35"/>
        <v>8000</v>
      </c>
      <c r="K120" s="3"/>
    </row>
    <row r="121" spans="1:11" ht="11.25" customHeight="1" x14ac:dyDescent="0.35">
      <c r="A121" s="1"/>
      <c r="B121" s="1" t="s">
        <v>89</v>
      </c>
      <c r="C121" s="1"/>
      <c r="D121" s="3"/>
      <c r="E121" s="3">
        <v>8000</v>
      </c>
      <c r="F121" s="3"/>
      <c r="G121" s="3"/>
      <c r="H121" s="3"/>
      <c r="I121" s="3">
        <f t="shared" si="34"/>
        <v>8000</v>
      </c>
      <c r="J121" s="3">
        <f t="shared" si="35"/>
        <v>8000</v>
      </c>
      <c r="K121" s="3"/>
    </row>
    <row r="122" spans="1:11" ht="12" customHeight="1" x14ac:dyDescent="0.35">
      <c r="A122" s="1"/>
      <c r="B122" s="11" t="s">
        <v>154</v>
      </c>
      <c r="C122" s="11">
        <v>10</v>
      </c>
      <c r="D122" s="12">
        <v>400</v>
      </c>
      <c r="E122" s="12">
        <v>4000</v>
      </c>
      <c r="F122" s="12"/>
      <c r="G122" s="12"/>
      <c r="H122" s="12"/>
      <c r="I122" s="12">
        <f t="shared" si="34"/>
        <v>4000</v>
      </c>
      <c r="J122" s="12">
        <f t="shared" si="35"/>
        <v>4000</v>
      </c>
      <c r="K122" s="12"/>
    </row>
    <row r="123" spans="1:11" ht="11.25" customHeight="1" x14ac:dyDescent="0.35">
      <c r="A123" s="1"/>
      <c r="B123" s="19" t="s">
        <v>44</v>
      </c>
      <c r="C123" s="1"/>
      <c r="D123" s="3"/>
      <c r="E123" s="3">
        <f>SUM(E118:E122)</f>
        <v>36000</v>
      </c>
      <c r="F123" s="3"/>
      <c r="G123" s="3">
        <f t="shared" ref="G123:J123" si="36">SUM(G118:G122)</f>
        <v>0</v>
      </c>
      <c r="H123" s="3">
        <f t="shared" si="36"/>
        <v>0</v>
      </c>
      <c r="I123" s="3">
        <f t="shared" si="36"/>
        <v>36000</v>
      </c>
      <c r="J123" s="3">
        <f t="shared" si="36"/>
        <v>36000</v>
      </c>
      <c r="K123" s="3">
        <f>SUM(G123:I123)</f>
        <v>36000</v>
      </c>
    </row>
    <row r="124" spans="1:11" ht="11.25" customHeight="1" x14ac:dyDescent="0.35">
      <c r="A124" s="1"/>
      <c r="B124" s="1"/>
      <c r="C124" s="1"/>
      <c r="D124" s="3"/>
      <c r="E124" s="3"/>
      <c r="F124" s="3"/>
      <c r="G124" s="3"/>
      <c r="H124" s="3"/>
      <c r="I124" s="3"/>
      <c r="J124" s="3"/>
      <c r="K124" s="3"/>
    </row>
    <row r="125" spans="1:11" ht="11.25" customHeight="1" x14ac:dyDescent="0.35">
      <c r="A125" s="61" t="s">
        <v>94</v>
      </c>
      <c r="B125" s="62"/>
      <c r="C125" s="1"/>
      <c r="D125" s="3"/>
      <c r="E125" s="3"/>
      <c r="F125" s="3"/>
      <c r="G125" s="3"/>
      <c r="H125" s="3"/>
      <c r="I125" s="3"/>
      <c r="J125" s="3"/>
      <c r="K125" s="3"/>
    </row>
    <row r="126" spans="1:11" ht="11.25" customHeight="1" x14ac:dyDescent="0.35">
      <c r="A126" s="1"/>
      <c r="B126" s="1" t="s">
        <v>76</v>
      </c>
      <c r="C126" s="1"/>
      <c r="D126" s="3"/>
      <c r="E126" s="3">
        <v>2000</v>
      </c>
      <c r="F126" s="3"/>
      <c r="G126" s="3"/>
      <c r="H126" s="3"/>
      <c r="I126" s="3">
        <f t="shared" ref="I126:I128" si="37">E126</f>
        <v>2000</v>
      </c>
      <c r="J126" s="3">
        <f t="shared" ref="J126:J128" si="38">SUM(G126:I126)</f>
        <v>2000</v>
      </c>
      <c r="K126" s="3"/>
    </row>
    <row r="127" spans="1:11" ht="11.25" customHeight="1" x14ac:dyDescent="0.35">
      <c r="A127" s="1"/>
      <c r="B127" s="1" t="s">
        <v>176</v>
      </c>
      <c r="C127" s="1"/>
      <c r="D127" s="3"/>
      <c r="E127" s="3">
        <v>2000</v>
      </c>
      <c r="F127" s="3"/>
      <c r="G127" s="3"/>
      <c r="H127" s="3"/>
      <c r="I127" s="3">
        <f t="shared" si="37"/>
        <v>2000</v>
      </c>
      <c r="J127" s="3">
        <f t="shared" si="38"/>
        <v>2000</v>
      </c>
      <c r="K127" s="3"/>
    </row>
    <row r="128" spans="1:11" ht="12" customHeight="1" x14ac:dyDescent="0.35">
      <c r="A128" s="1"/>
      <c r="B128" s="11" t="s">
        <v>82</v>
      </c>
      <c r="C128" s="11"/>
      <c r="D128" s="12"/>
      <c r="E128" s="12">
        <v>2000</v>
      </c>
      <c r="F128" s="12"/>
      <c r="G128" s="12"/>
      <c r="H128" s="12"/>
      <c r="I128" s="12">
        <f t="shared" si="37"/>
        <v>2000</v>
      </c>
      <c r="J128" s="12">
        <f t="shared" si="38"/>
        <v>2000</v>
      </c>
      <c r="K128" s="12"/>
    </row>
    <row r="129" spans="1:11" ht="11.25" customHeight="1" x14ac:dyDescent="0.35">
      <c r="A129" s="1"/>
      <c r="B129" s="19" t="s">
        <v>44</v>
      </c>
      <c r="C129" s="1"/>
      <c r="D129" s="3"/>
      <c r="E129" s="3">
        <f>SUM(E126:E128)</f>
        <v>6000</v>
      </c>
      <c r="F129" s="3"/>
      <c r="G129" s="3">
        <f t="shared" ref="G129:J129" si="39">SUM(G126:G128)</f>
        <v>0</v>
      </c>
      <c r="H129" s="3">
        <f t="shared" si="39"/>
        <v>0</v>
      </c>
      <c r="I129" s="3">
        <f t="shared" si="39"/>
        <v>6000</v>
      </c>
      <c r="J129" s="3">
        <f t="shared" si="39"/>
        <v>6000</v>
      </c>
      <c r="K129" s="3">
        <f>SUM(G129:I129)</f>
        <v>6000</v>
      </c>
    </row>
    <row r="130" spans="1:11" ht="11.25" customHeight="1" x14ac:dyDescent="0.35">
      <c r="A130" s="1"/>
      <c r="B130" s="1"/>
      <c r="C130" s="1"/>
      <c r="D130" s="3"/>
      <c r="E130" s="3"/>
      <c r="F130" s="3"/>
      <c r="G130" s="3"/>
      <c r="H130" s="3"/>
      <c r="I130" s="3"/>
      <c r="J130" s="3"/>
      <c r="K130" s="3"/>
    </row>
    <row r="131" spans="1:11" ht="11.25" customHeight="1" x14ac:dyDescent="0.35">
      <c r="A131" s="17" t="s">
        <v>48</v>
      </c>
      <c r="B131" s="1"/>
      <c r="C131" s="1"/>
      <c r="D131" s="3"/>
      <c r="E131" s="3"/>
      <c r="F131" s="3"/>
      <c r="G131" s="3"/>
      <c r="H131" s="3"/>
      <c r="I131" s="3"/>
      <c r="J131" s="3"/>
      <c r="K131" s="3"/>
    </row>
    <row r="132" spans="1:11" ht="12" customHeight="1" x14ac:dyDescent="0.35">
      <c r="A132" s="17"/>
      <c r="B132" s="11" t="s">
        <v>48</v>
      </c>
      <c r="C132" s="11"/>
      <c r="D132" s="12"/>
      <c r="E132" s="12">
        <f>E11-(E123+E129)</f>
        <v>3000</v>
      </c>
      <c r="F132" s="12"/>
      <c r="G132" s="12"/>
      <c r="H132" s="12"/>
      <c r="I132" s="12">
        <f>E132</f>
        <v>3000</v>
      </c>
      <c r="J132" s="12">
        <f>SUM(G132:I132)</f>
        <v>3000</v>
      </c>
      <c r="K132" s="12"/>
    </row>
    <row r="133" spans="1:11" ht="11.25" customHeight="1" x14ac:dyDescent="0.35">
      <c r="A133" s="1"/>
      <c r="B133" s="19" t="s">
        <v>44</v>
      </c>
      <c r="C133" s="1"/>
      <c r="D133" s="3"/>
      <c r="E133" s="3">
        <f>SUM(E132)</f>
        <v>3000</v>
      </c>
      <c r="F133" s="3"/>
      <c r="G133" s="3">
        <f t="shared" ref="G133:J133" si="40">SUM(G132)</f>
        <v>0</v>
      </c>
      <c r="H133" s="3">
        <f t="shared" si="40"/>
        <v>0</v>
      </c>
      <c r="I133" s="3">
        <f t="shared" si="40"/>
        <v>3000</v>
      </c>
      <c r="J133" s="3">
        <f t="shared" si="40"/>
        <v>3000</v>
      </c>
      <c r="K133" s="3">
        <f>SUM(G133:I133)</f>
        <v>3000</v>
      </c>
    </row>
    <row r="134" spans="1:11" ht="11.25" customHeight="1" x14ac:dyDescent="0.35">
      <c r="A134" s="1"/>
      <c r="B134" s="1"/>
      <c r="C134" s="1"/>
      <c r="D134" s="3"/>
      <c r="E134" s="3"/>
      <c r="F134" s="3"/>
      <c r="G134" s="3"/>
      <c r="H134" s="3"/>
      <c r="I134" s="3"/>
      <c r="J134" s="3"/>
      <c r="K134" s="3"/>
    </row>
    <row r="135" spans="1:11" ht="11.25" customHeight="1" x14ac:dyDescent="0.35">
      <c r="A135" s="1"/>
      <c r="B135" s="21" t="s">
        <v>49</v>
      </c>
      <c r="C135" s="22"/>
      <c r="D135" s="23"/>
      <c r="E135" s="24">
        <f>SUM(E123+E129+E133)</f>
        <v>45000</v>
      </c>
      <c r="F135" s="24"/>
      <c r="G135" s="24">
        <f t="shared" ref="G135:J135" si="41">SUM(G133+G123+G129)</f>
        <v>0</v>
      </c>
      <c r="H135" s="24">
        <f t="shared" si="41"/>
        <v>0</v>
      </c>
      <c r="I135" s="24">
        <f t="shared" si="41"/>
        <v>45000</v>
      </c>
      <c r="J135" s="24">
        <f t="shared" si="41"/>
        <v>45000</v>
      </c>
      <c r="K135" s="25">
        <f>SUM(G135:I135)</f>
        <v>45000</v>
      </c>
    </row>
    <row r="136" spans="1:11" ht="11.25" customHeight="1" x14ac:dyDescent="0.35">
      <c r="A136" s="1"/>
      <c r="B136" s="1"/>
      <c r="C136" s="1"/>
      <c r="D136" s="3"/>
      <c r="E136" s="3"/>
      <c r="F136" s="3"/>
      <c r="G136" s="3"/>
      <c r="H136" s="3"/>
      <c r="I136" s="3"/>
      <c r="J136" s="3"/>
      <c r="K136" s="3"/>
    </row>
    <row r="137" spans="1:11" ht="11.25" customHeight="1" x14ac:dyDescent="0.35">
      <c r="A137" s="1"/>
      <c r="B137" s="1"/>
      <c r="C137" s="1"/>
      <c r="D137" s="3"/>
      <c r="E137" s="3"/>
      <c r="F137" s="3"/>
      <c r="G137" s="3"/>
      <c r="H137" s="3"/>
      <c r="I137" s="3"/>
      <c r="J137" s="3"/>
      <c r="K137" s="3"/>
    </row>
    <row r="138" spans="1:11" ht="11.25" customHeight="1" x14ac:dyDescent="0.35">
      <c r="A138" s="1"/>
      <c r="B138" s="1"/>
      <c r="C138" s="1"/>
      <c r="D138" s="3"/>
      <c r="E138" s="3"/>
      <c r="F138" s="3"/>
      <c r="G138" s="3"/>
      <c r="H138" s="3"/>
      <c r="I138" s="3"/>
      <c r="J138" s="3"/>
      <c r="K138" s="3"/>
    </row>
    <row r="139" spans="1:11" ht="11.25" customHeight="1" x14ac:dyDescent="0.35">
      <c r="A139" s="63" t="s">
        <v>96</v>
      </c>
      <c r="B139" s="64"/>
      <c r="C139" s="15"/>
      <c r="D139" s="16"/>
      <c r="E139" s="16"/>
      <c r="F139" s="16"/>
      <c r="G139" s="16"/>
      <c r="H139" s="16"/>
      <c r="I139" s="16"/>
      <c r="J139" s="16"/>
      <c r="K139" s="16"/>
    </row>
    <row r="140" spans="1:11" ht="11.25" customHeight="1" x14ac:dyDescent="0.35">
      <c r="A140" s="17" t="s">
        <v>97</v>
      </c>
      <c r="B140" s="1"/>
      <c r="C140" s="1"/>
      <c r="D140" s="3"/>
      <c r="E140" s="3"/>
      <c r="F140" s="3"/>
      <c r="G140" s="3"/>
      <c r="H140" s="3"/>
      <c r="I140" s="3"/>
      <c r="J140" s="3"/>
      <c r="K140" s="3"/>
    </row>
    <row r="141" spans="1:11" ht="11.25" customHeight="1" x14ac:dyDescent="0.35">
      <c r="A141" s="1"/>
      <c r="B141" s="1" t="s">
        <v>177</v>
      </c>
      <c r="C141" s="1">
        <f>6*45*19</f>
        <v>5130</v>
      </c>
      <c r="D141" s="3">
        <v>10</v>
      </c>
      <c r="E141" s="3">
        <f t="shared" ref="E141:E144" si="42">C141*D141</f>
        <v>51300</v>
      </c>
      <c r="F141" s="3"/>
      <c r="G141" s="3"/>
      <c r="H141" s="3">
        <f t="shared" ref="H141:H144" si="43">E141</f>
        <v>51300</v>
      </c>
      <c r="I141" s="3"/>
      <c r="J141" s="3">
        <f t="shared" ref="J141:J144" si="44">SUM(G141:I141)</f>
        <v>51300</v>
      </c>
      <c r="K141" s="3"/>
    </row>
    <row r="142" spans="1:11" ht="11.25" customHeight="1" x14ac:dyDescent="0.35">
      <c r="A142" s="1"/>
      <c r="B142" s="1" t="s">
        <v>178</v>
      </c>
      <c r="C142" s="1">
        <f t="shared" ref="C142:C143" si="45">2*45*19</f>
        <v>1710</v>
      </c>
      <c r="D142" s="3">
        <v>10</v>
      </c>
      <c r="E142" s="3">
        <f t="shared" si="42"/>
        <v>17100</v>
      </c>
      <c r="F142" s="3"/>
      <c r="G142" s="3"/>
      <c r="H142" s="3">
        <f t="shared" si="43"/>
        <v>17100</v>
      </c>
      <c r="I142" s="3"/>
      <c r="J142" s="3">
        <f t="shared" si="44"/>
        <v>17100</v>
      </c>
      <c r="K142" s="3"/>
    </row>
    <row r="143" spans="1:11" ht="11.25" customHeight="1" x14ac:dyDescent="0.35">
      <c r="A143" s="1"/>
      <c r="B143" s="1" t="s">
        <v>123</v>
      </c>
      <c r="C143" s="1">
        <f t="shared" si="45"/>
        <v>1710</v>
      </c>
      <c r="D143" s="3">
        <v>10</v>
      </c>
      <c r="E143" s="3">
        <f t="shared" si="42"/>
        <v>17100</v>
      </c>
      <c r="F143" s="3"/>
      <c r="G143" s="3"/>
      <c r="H143" s="3">
        <f t="shared" si="43"/>
        <v>17100</v>
      </c>
      <c r="I143" s="3"/>
      <c r="J143" s="3">
        <f t="shared" si="44"/>
        <v>17100</v>
      </c>
      <c r="K143" s="3"/>
    </row>
    <row r="144" spans="1:11" ht="12" customHeight="1" x14ac:dyDescent="0.35">
      <c r="A144" s="1"/>
      <c r="B144" s="11" t="s">
        <v>179</v>
      </c>
      <c r="C144" s="11">
        <f>5*45*19</f>
        <v>4275</v>
      </c>
      <c r="D144" s="12">
        <v>10</v>
      </c>
      <c r="E144" s="12">
        <f t="shared" si="42"/>
        <v>42750</v>
      </c>
      <c r="F144" s="12"/>
      <c r="G144" s="12"/>
      <c r="H144" s="12">
        <f t="shared" si="43"/>
        <v>42750</v>
      </c>
      <c r="I144" s="12"/>
      <c r="J144" s="12">
        <f t="shared" si="44"/>
        <v>42750</v>
      </c>
      <c r="K144" s="12"/>
    </row>
    <row r="145" spans="1:11" ht="11.25" customHeight="1" x14ac:dyDescent="0.35">
      <c r="A145" s="1"/>
      <c r="B145" s="19" t="s">
        <v>29</v>
      </c>
      <c r="C145" s="1"/>
      <c r="D145" s="3"/>
      <c r="E145" s="3">
        <f>SUM(E141:E144)</f>
        <v>128250</v>
      </c>
      <c r="F145" s="3"/>
      <c r="G145" s="3">
        <f t="shared" ref="G145:J145" si="46">SUM(G141:G144)</f>
        <v>0</v>
      </c>
      <c r="H145" s="3">
        <f t="shared" si="46"/>
        <v>128250</v>
      </c>
      <c r="I145" s="3">
        <f t="shared" si="46"/>
        <v>0</v>
      </c>
      <c r="J145" s="3">
        <f t="shared" si="46"/>
        <v>128250</v>
      </c>
      <c r="K145" s="3">
        <f>SUM(G145:I145)</f>
        <v>128250</v>
      </c>
    </row>
    <row r="146" spans="1:11" ht="11.25" customHeight="1" x14ac:dyDescent="0.35">
      <c r="A146" s="1"/>
      <c r="B146" s="1"/>
      <c r="C146" s="1"/>
      <c r="D146" s="3"/>
      <c r="E146" s="3"/>
      <c r="F146" s="3"/>
      <c r="G146" s="3"/>
      <c r="H146" s="3"/>
      <c r="I146" s="3"/>
      <c r="J146" s="3"/>
      <c r="K146" s="3"/>
    </row>
    <row r="147" spans="1:11" ht="11.25" customHeight="1" x14ac:dyDescent="0.35">
      <c r="A147" s="17" t="s">
        <v>66</v>
      </c>
      <c r="B147" s="1"/>
      <c r="C147" s="1"/>
      <c r="D147" s="3"/>
      <c r="E147" s="3"/>
      <c r="F147" s="3"/>
      <c r="G147" s="3"/>
      <c r="H147" s="3"/>
      <c r="I147" s="3"/>
      <c r="J147" s="3"/>
      <c r="K147" s="3"/>
    </row>
    <row r="148" spans="1:11" ht="12" customHeight="1" x14ac:dyDescent="0.35">
      <c r="A148" s="17"/>
      <c r="B148" s="11" t="s">
        <v>180</v>
      </c>
      <c r="C148" s="11"/>
      <c r="D148" s="12"/>
      <c r="E148" s="12">
        <v>15000</v>
      </c>
      <c r="F148" s="12"/>
      <c r="G148" s="12">
        <v>15000</v>
      </c>
      <c r="H148" s="12"/>
      <c r="I148" s="12"/>
      <c r="J148" s="12">
        <f>SUM(G148:I148)</f>
        <v>15000</v>
      </c>
      <c r="K148" s="12"/>
    </row>
    <row r="149" spans="1:11" ht="11.25" customHeight="1" x14ac:dyDescent="0.35">
      <c r="A149" s="1"/>
      <c r="B149" s="19" t="s">
        <v>29</v>
      </c>
      <c r="C149" s="1"/>
      <c r="D149" s="3"/>
      <c r="E149" s="3">
        <f>SUM(E148)</f>
        <v>15000</v>
      </c>
      <c r="F149" s="3"/>
      <c r="G149" s="3">
        <f t="shared" ref="G149:J149" si="47">SUM(G148)</f>
        <v>15000</v>
      </c>
      <c r="H149" s="3">
        <f t="shared" si="47"/>
        <v>0</v>
      </c>
      <c r="I149" s="3">
        <f t="shared" si="47"/>
        <v>0</v>
      </c>
      <c r="J149" s="3">
        <f t="shared" si="47"/>
        <v>15000</v>
      </c>
      <c r="K149" s="3">
        <f>SUM(G149:I149)</f>
        <v>15000</v>
      </c>
    </row>
    <row r="150" spans="1:11" ht="11.25" customHeight="1" x14ac:dyDescent="0.35">
      <c r="A150" s="1"/>
      <c r="B150" s="1"/>
      <c r="C150" s="1"/>
      <c r="D150" s="3"/>
      <c r="E150" s="3"/>
      <c r="F150" s="3"/>
      <c r="G150" s="3"/>
      <c r="H150" s="3"/>
      <c r="I150" s="3"/>
      <c r="J150" s="3"/>
      <c r="K150" s="3"/>
    </row>
    <row r="151" spans="1:11" ht="11.25" customHeight="1" x14ac:dyDescent="0.35">
      <c r="A151" s="1"/>
      <c r="B151" s="21" t="s">
        <v>49</v>
      </c>
      <c r="C151" s="22"/>
      <c r="D151" s="23"/>
      <c r="E151" s="24">
        <f>E145+E149</f>
        <v>143250</v>
      </c>
      <c r="F151" s="24"/>
      <c r="G151" s="24">
        <f t="shared" ref="G151:J151" si="48">G145+G149</f>
        <v>15000</v>
      </c>
      <c r="H151" s="24">
        <f t="shared" si="48"/>
        <v>128250</v>
      </c>
      <c r="I151" s="24">
        <f t="shared" si="48"/>
        <v>0</v>
      </c>
      <c r="J151" s="24">
        <f t="shared" si="48"/>
        <v>143250</v>
      </c>
      <c r="K151" s="25">
        <f>SUM(G151:I151)</f>
        <v>143250</v>
      </c>
    </row>
    <row r="152" spans="1:11" ht="11.25" customHeight="1" x14ac:dyDescent="0.35">
      <c r="A152" s="1"/>
      <c r="B152" s="1"/>
      <c r="C152" s="1"/>
      <c r="D152" s="3"/>
      <c r="E152" s="3"/>
      <c r="F152" s="3"/>
      <c r="G152" s="4"/>
      <c r="H152" s="3"/>
      <c r="I152" s="3"/>
      <c r="J152" s="3"/>
      <c r="K152" s="3"/>
    </row>
    <row r="153" spans="1:11" ht="11.25" customHeight="1" x14ac:dyDescent="0.35">
      <c r="A153" s="65" t="s">
        <v>105</v>
      </c>
      <c r="B153" s="64"/>
      <c r="C153" s="27"/>
      <c r="D153" s="28"/>
      <c r="E153" s="28"/>
      <c r="F153" s="28"/>
      <c r="G153" s="29">
        <f>(SUM(E8+E9)-G61-G87-G110-G135-G151)</f>
        <v>2000</v>
      </c>
      <c r="H153" s="30">
        <f>E10-H61-H87-H110-H135-H151</f>
        <v>366.66666666667152</v>
      </c>
      <c r="I153" s="29">
        <f>E11-I61-I87-I110-I135-I151</f>
        <v>0</v>
      </c>
      <c r="J153" s="28"/>
      <c r="K153" s="28"/>
    </row>
  </sheetData>
  <mergeCells count="17">
    <mergeCell ref="A45:B45"/>
    <mergeCell ref="A52:B52"/>
    <mergeCell ref="A125:B125"/>
    <mergeCell ref="A139:B139"/>
    <mergeCell ref="A153:B153"/>
    <mergeCell ref="A64:B64"/>
    <mergeCell ref="A65:B65"/>
    <mergeCell ref="A90:B90"/>
    <mergeCell ref="A91:B91"/>
    <mergeCell ref="A95:B95"/>
    <mergeCell ref="A116:B116"/>
    <mergeCell ref="A117:B117"/>
    <mergeCell ref="C1:J5"/>
    <mergeCell ref="A15:B15"/>
    <mergeCell ref="A16:B16"/>
    <mergeCell ref="A31:B31"/>
    <mergeCell ref="A39:B39"/>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8"/>
  <sheetViews>
    <sheetView workbookViewId="0">
      <selection sqref="A1:N1"/>
    </sheetView>
  </sheetViews>
  <sheetFormatPr defaultColWidth="14.453125" defaultRowHeight="15" customHeight="1" x14ac:dyDescent="0.35"/>
  <cols>
    <col min="1" max="1" width="20.6328125" customWidth="1"/>
    <col min="2" max="2" width="1.81640625" customWidth="1"/>
    <col min="3" max="3" width="5" customWidth="1"/>
    <col min="4" max="4" width="2.81640625" customWidth="1"/>
    <col min="5" max="5" width="8" customWidth="1"/>
    <col min="6" max="6" width="1" customWidth="1"/>
    <col min="7" max="7" width="9" customWidth="1"/>
    <col min="8" max="8" width="1.81640625" customWidth="1"/>
    <col min="9" max="9" width="4.81640625" customWidth="1"/>
    <col min="10" max="10" width="5.36328125" customWidth="1"/>
    <col min="11" max="11" width="4.81640625" customWidth="1"/>
    <col min="12" max="13" width="5.36328125" customWidth="1"/>
    <col min="14" max="14" width="1" customWidth="1"/>
    <col min="15" max="26" width="9.1796875" customWidth="1"/>
  </cols>
  <sheetData>
    <row r="1" spans="1:14" ht="14.25" customHeight="1" x14ac:dyDescent="0.35">
      <c r="A1" s="77" t="s">
        <v>181</v>
      </c>
      <c r="B1" s="62"/>
      <c r="C1" s="62"/>
      <c r="D1" s="62"/>
      <c r="E1" s="62"/>
      <c r="F1" s="62"/>
      <c r="G1" s="62"/>
      <c r="H1" s="62"/>
      <c r="I1" s="62"/>
      <c r="J1" s="62"/>
      <c r="K1" s="62"/>
      <c r="L1" s="62"/>
      <c r="M1" s="62"/>
      <c r="N1" s="62"/>
    </row>
    <row r="2" spans="1:14" ht="14.25" customHeight="1" x14ac:dyDescent="0.35">
      <c r="A2" s="78"/>
      <c r="B2" s="62"/>
      <c r="C2" s="62"/>
      <c r="D2" s="62"/>
      <c r="E2" s="62"/>
      <c r="F2" s="62"/>
      <c r="G2" s="62"/>
      <c r="H2" s="62"/>
      <c r="I2" s="62"/>
      <c r="J2" s="62"/>
      <c r="K2" s="62"/>
      <c r="L2" s="62"/>
      <c r="M2" s="62"/>
      <c r="N2" s="62"/>
    </row>
    <row r="3" spans="1:14" ht="14.25" customHeight="1" x14ac:dyDescent="0.35">
      <c r="A3" s="41" t="s">
        <v>182</v>
      </c>
      <c r="B3" s="79" t="s">
        <v>183</v>
      </c>
      <c r="C3" s="64"/>
      <c r="D3" s="79" t="s">
        <v>184</v>
      </c>
      <c r="E3" s="64"/>
      <c r="F3" s="79" t="s">
        <v>185</v>
      </c>
      <c r="G3" s="64"/>
      <c r="H3" s="79" t="s">
        <v>186</v>
      </c>
      <c r="I3" s="64"/>
      <c r="J3" s="42"/>
      <c r="K3" s="42"/>
      <c r="L3" s="40"/>
      <c r="M3" s="78"/>
      <c r="N3" s="62"/>
    </row>
    <row r="4" spans="1:14" ht="14.25" customHeight="1" x14ac:dyDescent="0.35">
      <c r="A4" s="38" t="s">
        <v>187</v>
      </c>
      <c r="B4" s="77" t="s">
        <v>188</v>
      </c>
      <c r="C4" s="62"/>
      <c r="D4" s="77" t="s">
        <v>189</v>
      </c>
      <c r="E4" s="62"/>
      <c r="F4" s="80">
        <v>120000</v>
      </c>
      <c r="G4" s="62"/>
      <c r="H4" s="80">
        <v>40000</v>
      </c>
      <c r="I4" s="62"/>
      <c r="J4" s="40"/>
      <c r="K4" s="40"/>
      <c r="L4" s="40"/>
      <c r="M4" s="78"/>
      <c r="N4" s="62"/>
    </row>
    <row r="5" spans="1:14" ht="14.25" customHeight="1" x14ac:dyDescent="0.35">
      <c r="A5" s="38" t="s">
        <v>190</v>
      </c>
      <c r="B5" s="77" t="s">
        <v>191</v>
      </c>
      <c r="C5" s="62"/>
      <c r="D5" s="77" t="s">
        <v>192</v>
      </c>
      <c r="E5" s="62"/>
      <c r="F5" s="80">
        <v>15000</v>
      </c>
      <c r="G5" s="62"/>
      <c r="H5" s="78"/>
      <c r="I5" s="62"/>
      <c r="J5" s="40"/>
      <c r="K5" s="40"/>
      <c r="L5" s="40"/>
      <c r="M5" s="78"/>
      <c r="N5" s="62"/>
    </row>
    <row r="6" spans="1:14" ht="14.25" customHeight="1" x14ac:dyDescent="0.35">
      <c r="A6" s="38" t="s">
        <v>193</v>
      </c>
      <c r="B6" s="77" t="s">
        <v>194</v>
      </c>
      <c r="C6" s="62"/>
      <c r="D6" s="77" t="s">
        <v>195</v>
      </c>
      <c r="E6" s="62"/>
      <c r="F6" s="80">
        <v>175000</v>
      </c>
      <c r="G6" s="62"/>
      <c r="H6" s="78"/>
      <c r="I6" s="62"/>
      <c r="J6" s="40"/>
      <c r="K6" s="40"/>
      <c r="L6" s="40"/>
      <c r="M6" s="78"/>
      <c r="N6" s="62"/>
    </row>
    <row r="7" spans="1:14" ht="14.25" customHeight="1" x14ac:dyDescent="0.35">
      <c r="A7" s="44" t="s">
        <v>196</v>
      </c>
      <c r="B7" s="81" t="s">
        <v>197</v>
      </c>
      <c r="C7" s="72"/>
      <c r="D7" s="81" t="s">
        <v>198</v>
      </c>
      <c r="E7" s="72"/>
      <c r="F7" s="82">
        <v>45000</v>
      </c>
      <c r="G7" s="72"/>
      <c r="H7" s="83"/>
      <c r="I7" s="72"/>
      <c r="J7" s="46"/>
      <c r="K7" s="46"/>
      <c r="L7" s="40"/>
      <c r="M7" s="78"/>
      <c r="N7" s="62"/>
    </row>
    <row r="8" spans="1:14" ht="14.25" customHeight="1" x14ac:dyDescent="0.35">
      <c r="A8" s="47"/>
      <c r="B8" s="84"/>
      <c r="C8" s="67"/>
      <c r="D8" s="85" t="s">
        <v>199</v>
      </c>
      <c r="E8" s="67"/>
      <c r="F8" s="86">
        <v>355000</v>
      </c>
      <c r="G8" s="67"/>
      <c r="H8" s="84"/>
      <c r="I8" s="67"/>
      <c r="J8" s="47"/>
      <c r="K8" s="47"/>
      <c r="L8" s="40"/>
      <c r="M8" s="78"/>
      <c r="N8" s="62"/>
    </row>
    <row r="9" spans="1:14" ht="14.25" customHeight="1" x14ac:dyDescent="0.35">
      <c r="A9" s="40"/>
      <c r="B9" s="79" t="s">
        <v>200</v>
      </c>
      <c r="C9" s="64"/>
      <c r="D9" s="79" t="s">
        <v>201</v>
      </c>
      <c r="E9" s="64"/>
      <c r="F9" s="79" t="s">
        <v>202</v>
      </c>
      <c r="G9" s="64"/>
      <c r="H9" s="79" t="s">
        <v>203</v>
      </c>
      <c r="I9" s="64"/>
      <c r="J9" s="48" t="s">
        <v>204</v>
      </c>
      <c r="K9" s="48" t="s">
        <v>205</v>
      </c>
      <c r="L9" s="48" t="s">
        <v>206</v>
      </c>
      <c r="M9" s="87"/>
      <c r="N9" s="64"/>
    </row>
    <row r="10" spans="1:14" ht="14.25" customHeight="1" x14ac:dyDescent="0.35">
      <c r="A10" s="88" t="s">
        <v>207</v>
      </c>
      <c r="B10" s="89"/>
      <c r="C10" s="89"/>
      <c r="D10" s="89"/>
      <c r="E10" s="89"/>
      <c r="F10" s="89"/>
      <c r="G10" s="89"/>
      <c r="H10" s="89"/>
      <c r="I10" s="89"/>
      <c r="J10" s="89"/>
      <c r="K10" s="89"/>
      <c r="L10" s="89"/>
      <c r="M10" s="89"/>
      <c r="N10" s="64"/>
    </row>
    <row r="11" spans="1:14" ht="14.25" customHeight="1" x14ac:dyDescent="0.35">
      <c r="A11" s="38" t="s">
        <v>208</v>
      </c>
      <c r="B11" s="78"/>
      <c r="C11" s="62"/>
      <c r="D11" s="78"/>
      <c r="E11" s="62"/>
      <c r="F11" s="78"/>
      <c r="G11" s="62"/>
      <c r="H11" s="78"/>
      <c r="I11" s="62"/>
      <c r="J11" s="40"/>
      <c r="K11" s="40"/>
      <c r="L11" s="40"/>
      <c r="M11" s="78"/>
      <c r="N11" s="62"/>
    </row>
    <row r="12" spans="1:14" ht="14.25" customHeight="1" x14ac:dyDescent="0.35">
      <c r="A12" s="38" t="s">
        <v>209</v>
      </c>
      <c r="B12" s="90">
        <v>440</v>
      </c>
      <c r="C12" s="62"/>
      <c r="D12" s="91">
        <v>10</v>
      </c>
      <c r="E12" s="62"/>
      <c r="F12" s="80">
        <v>4400</v>
      </c>
      <c r="G12" s="62"/>
      <c r="H12" s="80">
        <v>2200</v>
      </c>
      <c r="I12" s="62"/>
      <c r="J12" s="43">
        <v>2200</v>
      </c>
      <c r="K12" s="40"/>
      <c r="L12" s="43">
        <v>4400</v>
      </c>
      <c r="M12" s="78"/>
      <c r="N12" s="62"/>
    </row>
    <row r="13" spans="1:14" ht="14.25" customHeight="1" x14ac:dyDescent="0.35">
      <c r="A13" s="38" t="s">
        <v>210</v>
      </c>
      <c r="B13" s="90">
        <v>440</v>
      </c>
      <c r="C13" s="62"/>
      <c r="D13" s="91">
        <v>10</v>
      </c>
      <c r="E13" s="62"/>
      <c r="F13" s="80">
        <v>4400</v>
      </c>
      <c r="G13" s="62"/>
      <c r="H13" s="80">
        <v>2200</v>
      </c>
      <c r="I13" s="62"/>
      <c r="J13" s="43">
        <v>2200</v>
      </c>
      <c r="K13" s="40"/>
      <c r="L13" s="43">
        <v>4400</v>
      </c>
      <c r="M13" s="78"/>
      <c r="N13" s="62"/>
    </row>
    <row r="14" spans="1:14" ht="14.25" customHeight="1" x14ac:dyDescent="0.35">
      <c r="A14" s="38" t="s">
        <v>211</v>
      </c>
      <c r="B14" s="90">
        <v>440</v>
      </c>
      <c r="C14" s="62"/>
      <c r="D14" s="91">
        <v>10</v>
      </c>
      <c r="E14" s="62"/>
      <c r="F14" s="80">
        <v>4400</v>
      </c>
      <c r="G14" s="62"/>
      <c r="H14" s="80">
        <v>2200</v>
      </c>
      <c r="I14" s="62"/>
      <c r="J14" s="43">
        <v>2200</v>
      </c>
      <c r="K14" s="40"/>
      <c r="L14" s="43">
        <v>4400</v>
      </c>
      <c r="M14" s="78"/>
      <c r="N14" s="62"/>
    </row>
    <row r="15" spans="1:14" ht="14.25" customHeight="1" x14ac:dyDescent="0.35">
      <c r="A15" s="38" t="s">
        <v>212</v>
      </c>
      <c r="B15" s="90">
        <v>440</v>
      </c>
      <c r="C15" s="62"/>
      <c r="D15" s="91">
        <v>10</v>
      </c>
      <c r="E15" s="62"/>
      <c r="F15" s="80">
        <v>4400</v>
      </c>
      <c r="G15" s="62"/>
      <c r="H15" s="80">
        <v>2200</v>
      </c>
      <c r="I15" s="62"/>
      <c r="J15" s="43">
        <v>2200</v>
      </c>
      <c r="K15" s="40"/>
      <c r="L15" s="43">
        <v>4400</v>
      </c>
      <c r="M15" s="78"/>
      <c r="N15" s="62"/>
    </row>
    <row r="16" spans="1:14" ht="14.25" customHeight="1" x14ac:dyDescent="0.35">
      <c r="A16" s="38" t="s">
        <v>213</v>
      </c>
      <c r="B16" s="90">
        <v>264</v>
      </c>
      <c r="C16" s="62"/>
      <c r="D16" s="91">
        <v>10</v>
      </c>
      <c r="E16" s="62"/>
      <c r="F16" s="80">
        <v>2640</v>
      </c>
      <c r="G16" s="62"/>
      <c r="H16" s="80">
        <v>1320</v>
      </c>
      <c r="I16" s="62"/>
      <c r="J16" s="43">
        <v>1320</v>
      </c>
      <c r="K16" s="40"/>
      <c r="L16" s="43">
        <v>2640</v>
      </c>
      <c r="M16" s="78"/>
      <c r="N16" s="62"/>
    </row>
    <row r="17" spans="1:14" ht="14.25" customHeight="1" x14ac:dyDescent="0.35">
      <c r="A17" s="38" t="s">
        <v>214</v>
      </c>
      <c r="B17" s="90">
        <v>264</v>
      </c>
      <c r="C17" s="62"/>
      <c r="D17" s="91">
        <v>10</v>
      </c>
      <c r="E17" s="62"/>
      <c r="F17" s="80">
        <v>2640</v>
      </c>
      <c r="G17" s="62"/>
      <c r="H17" s="80">
        <v>1320</v>
      </c>
      <c r="I17" s="62"/>
      <c r="J17" s="43">
        <v>1320</v>
      </c>
      <c r="K17" s="40"/>
      <c r="L17" s="43">
        <v>2640</v>
      </c>
      <c r="M17" s="78"/>
      <c r="N17" s="62"/>
    </row>
    <row r="18" spans="1:14" ht="14.25" customHeight="1" x14ac:dyDescent="0.35">
      <c r="A18" s="38" t="s">
        <v>215</v>
      </c>
      <c r="B18" s="90">
        <v>264</v>
      </c>
      <c r="C18" s="62"/>
      <c r="D18" s="91">
        <v>10</v>
      </c>
      <c r="E18" s="62"/>
      <c r="F18" s="80">
        <v>2640</v>
      </c>
      <c r="G18" s="62"/>
      <c r="H18" s="80">
        <v>1320</v>
      </c>
      <c r="I18" s="62"/>
      <c r="J18" s="43">
        <v>1320</v>
      </c>
      <c r="K18" s="40"/>
      <c r="L18" s="43">
        <v>2640</v>
      </c>
      <c r="M18" s="78"/>
      <c r="N18" s="62"/>
    </row>
    <row r="19" spans="1:14" ht="14.25" customHeight="1" x14ac:dyDescent="0.35">
      <c r="A19" s="44" t="s">
        <v>216</v>
      </c>
      <c r="B19" s="92">
        <v>528</v>
      </c>
      <c r="C19" s="72"/>
      <c r="D19" s="93">
        <v>10</v>
      </c>
      <c r="E19" s="72"/>
      <c r="F19" s="82">
        <v>5280</v>
      </c>
      <c r="G19" s="72"/>
      <c r="H19" s="82">
        <v>2640</v>
      </c>
      <c r="I19" s="72"/>
      <c r="J19" s="45">
        <v>2640</v>
      </c>
      <c r="K19" s="46"/>
      <c r="L19" s="45">
        <v>5280</v>
      </c>
      <c r="M19" s="83"/>
      <c r="N19" s="72"/>
    </row>
    <row r="20" spans="1:14" ht="14.25" customHeight="1" x14ac:dyDescent="0.35">
      <c r="A20" s="51" t="s">
        <v>217</v>
      </c>
      <c r="B20" s="84"/>
      <c r="C20" s="67"/>
      <c r="D20" s="84"/>
      <c r="E20" s="67"/>
      <c r="F20" s="94">
        <v>30800</v>
      </c>
      <c r="G20" s="67"/>
      <c r="H20" s="94">
        <v>15400</v>
      </c>
      <c r="I20" s="67"/>
      <c r="J20" s="52">
        <v>15400</v>
      </c>
      <c r="K20" s="53">
        <v>0</v>
      </c>
      <c r="L20" s="52">
        <v>30800</v>
      </c>
      <c r="M20" s="94">
        <v>30800</v>
      </c>
      <c r="N20" s="67"/>
    </row>
    <row r="21" spans="1:14" ht="14.25" customHeight="1" x14ac:dyDescent="0.35">
      <c r="A21" s="40" t="s">
        <v>218</v>
      </c>
      <c r="B21" s="78"/>
      <c r="C21" s="62"/>
      <c r="D21" s="78"/>
      <c r="E21" s="62"/>
      <c r="F21" s="78"/>
      <c r="G21" s="62"/>
      <c r="H21" s="78"/>
      <c r="I21" s="62"/>
      <c r="J21" s="40"/>
      <c r="K21" s="40"/>
      <c r="L21" s="40"/>
      <c r="M21" s="78"/>
      <c r="N21" s="62"/>
    </row>
    <row r="22" spans="1:14" ht="14.25" customHeight="1" x14ac:dyDescent="0.35">
      <c r="A22" s="44" t="s">
        <v>219</v>
      </c>
      <c r="B22" s="92">
        <v>1710</v>
      </c>
      <c r="C22" s="72"/>
      <c r="D22" s="93">
        <v>10</v>
      </c>
      <c r="E22" s="72"/>
      <c r="F22" s="82">
        <v>17100</v>
      </c>
      <c r="G22" s="72"/>
      <c r="H22" s="82">
        <v>8550</v>
      </c>
      <c r="I22" s="72"/>
      <c r="J22" s="45">
        <v>8550</v>
      </c>
      <c r="K22" s="46"/>
      <c r="L22" s="45">
        <v>17100</v>
      </c>
      <c r="M22" s="83"/>
      <c r="N22" s="72"/>
    </row>
    <row r="23" spans="1:14" ht="14.25" customHeight="1" x14ac:dyDescent="0.35">
      <c r="A23" s="51" t="s">
        <v>220</v>
      </c>
      <c r="B23" s="84"/>
      <c r="C23" s="67"/>
      <c r="D23" s="84"/>
      <c r="E23" s="67"/>
      <c r="F23" s="94">
        <v>17100</v>
      </c>
      <c r="G23" s="67"/>
      <c r="H23" s="94">
        <v>8550</v>
      </c>
      <c r="I23" s="67"/>
      <c r="J23" s="52">
        <v>8550</v>
      </c>
      <c r="K23" s="53">
        <v>0</v>
      </c>
      <c r="L23" s="52">
        <v>17100</v>
      </c>
      <c r="M23" s="94">
        <v>17100</v>
      </c>
      <c r="N23" s="67"/>
    </row>
    <row r="24" spans="1:14" ht="14.25" customHeight="1" x14ac:dyDescent="0.35">
      <c r="A24" s="38" t="s">
        <v>221</v>
      </c>
      <c r="B24" s="78"/>
      <c r="C24" s="62"/>
      <c r="D24" s="78"/>
      <c r="E24" s="62"/>
      <c r="F24" s="78"/>
      <c r="G24" s="62"/>
      <c r="H24" s="78"/>
      <c r="I24" s="62"/>
      <c r="J24" s="40"/>
      <c r="K24" s="40"/>
      <c r="L24" s="40"/>
      <c r="M24" s="78"/>
      <c r="N24" s="62"/>
    </row>
    <row r="25" spans="1:14" ht="14.25" customHeight="1" x14ac:dyDescent="0.35">
      <c r="A25" s="38" t="s">
        <v>222</v>
      </c>
      <c r="B25" s="78"/>
      <c r="C25" s="62"/>
      <c r="D25" s="78"/>
      <c r="E25" s="62"/>
      <c r="F25" s="91">
        <v>800</v>
      </c>
      <c r="G25" s="62"/>
      <c r="H25" s="78"/>
      <c r="I25" s="62"/>
      <c r="J25" s="49">
        <v>800</v>
      </c>
      <c r="K25" s="40"/>
      <c r="L25" s="49">
        <v>800</v>
      </c>
      <c r="M25" s="78"/>
      <c r="N25" s="62"/>
    </row>
    <row r="26" spans="1:14" ht="14.25" customHeight="1" x14ac:dyDescent="0.35">
      <c r="A26" s="38" t="s">
        <v>223</v>
      </c>
      <c r="B26" s="78"/>
      <c r="C26" s="62"/>
      <c r="D26" s="78"/>
      <c r="E26" s="62"/>
      <c r="F26" s="80">
        <v>6000</v>
      </c>
      <c r="G26" s="62"/>
      <c r="H26" s="80">
        <v>3000</v>
      </c>
      <c r="I26" s="62"/>
      <c r="J26" s="43">
        <v>3000</v>
      </c>
      <c r="K26" s="40"/>
      <c r="L26" s="43">
        <v>6000</v>
      </c>
      <c r="M26" s="78"/>
      <c r="N26" s="62"/>
    </row>
    <row r="27" spans="1:14" ht="14.25" customHeight="1" x14ac:dyDescent="0.35">
      <c r="A27" s="38" t="s">
        <v>224</v>
      </c>
      <c r="B27" s="78"/>
      <c r="C27" s="62"/>
      <c r="D27" s="78"/>
      <c r="E27" s="62"/>
      <c r="F27" s="80">
        <v>1500</v>
      </c>
      <c r="G27" s="62"/>
      <c r="H27" s="80">
        <v>1500</v>
      </c>
      <c r="I27" s="62"/>
      <c r="J27" s="40"/>
      <c r="K27" s="40"/>
      <c r="L27" s="43">
        <v>1500</v>
      </c>
      <c r="M27" s="78"/>
      <c r="N27" s="62"/>
    </row>
    <row r="28" spans="1:14" ht="14.25" customHeight="1" x14ac:dyDescent="0.35">
      <c r="A28" s="38" t="s">
        <v>225</v>
      </c>
      <c r="B28" s="78"/>
      <c r="C28" s="62"/>
      <c r="D28" s="78"/>
      <c r="E28" s="62"/>
      <c r="F28" s="91">
        <v>500</v>
      </c>
      <c r="G28" s="62"/>
      <c r="H28" s="91">
        <v>500</v>
      </c>
      <c r="I28" s="62"/>
      <c r="J28" s="40"/>
      <c r="K28" s="40"/>
      <c r="L28" s="49">
        <v>500</v>
      </c>
      <c r="M28" s="78"/>
      <c r="N28" s="62"/>
    </row>
    <row r="29" spans="1:14" ht="14.25" customHeight="1" x14ac:dyDescent="0.35">
      <c r="A29" s="44" t="s">
        <v>226</v>
      </c>
      <c r="B29" s="83"/>
      <c r="C29" s="72"/>
      <c r="D29" s="83"/>
      <c r="E29" s="72"/>
      <c r="F29" s="93">
        <v>800</v>
      </c>
      <c r="G29" s="72"/>
      <c r="H29" s="93">
        <v>800</v>
      </c>
      <c r="I29" s="72"/>
      <c r="J29" s="46"/>
      <c r="K29" s="46"/>
      <c r="L29" s="50">
        <v>800</v>
      </c>
      <c r="M29" s="83"/>
      <c r="N29" s="72"/>
    </row>
    <row r="30" spans="1:14" ht="14.25" customHeight="1" x14ac:dyDescent="0.35">
      <c r="A30" s="51" t="s">
        <v>227</v>
      </c>
      <c r="B30" s="84"/>
      <c r="C30" s="67"/>
      <c r="D30" s="84"/>
      <c r="E30" s="67"/>
      <c r="F30" s="94">
        <v>9600</v>
      </c>
      <c r="G30" s="67"/>
      <c r="H30" s="94">
        <v>5800</v>
      </c>
      <c r="I30" s="67"/>
      <c r="J30" s="52">
        <v>3800</v>
      </c>
      <c r="K30" s="53">
        <v>0</v>
      </c>
      <c r="L30" s="52">
        <v>9600</v>
      </c>
      <c r="M30" s="94">
        <v>9600</v>
      </c>
      <c r="N30" s="67"/>
    </row>
    <row r="31" spans="1:14" ht="14.25" customHeight="1" x14ac:dyDescent="0.35">
      <c r="A31" s="38" t="s">
        <v>228</v>
      </c>
      <c r="B31" s="78"/>
      <c r="C31" s="62"/>
      <c r="D31" s="78"/>
      <c r="E31" s="62"/>
      <c r="F31" s="78"/>
      <c r="G31" s="62"/>
      <c r="H31" s="78"/>
      <c r="I31" s="62"/>
      <c r="J31" s="40"/>
      <c r="K31" s="40"/>
      <c r="L31" s="40"/>
      <c r="M31" s="78"/>
      <c r="N31" s="62"/>
    </row>
    <row r="32" spans="1:14" ht="14.25" customHeight="1" x14ac:dyDescent="0.35">
      <c r="A32" s="38" t="s">
        <v>229</v>
      </c>
      <c r="B32" s="78"/>
      <c r="C32" s="62"/>
      <c r="D32" s="78"/>
      <c r="E32" s="62"/>
      <c r="F32" s="91">
        <v>300</v>
      </c>
      <c r="G32" s="62"/>
      <c r="H32" s="78"/>
      <c r="I32" s="62"/>
      <c r="J32" s="49">
        <v>300</v>
      </c>
      <c r="K32" s="40"/>
      <c r="L32" s="49">
        <v>300</v>
      </c>
      <c r="M32" s="78"/>
      <c r="N32" s="62"/>
    </row>
    <row r="33" spans="1:14" ht="14.25" customHeight="1" x14ac:dyDescent="0.35">
      <c r="A33" s="38" t="s">
        <v>230</v>
      </c>
      <c r="B33" s="78"/>
      <c r="C33" s="62"/>
      <c r="D33" s="78"/>
      <c r="E33" s="62"/>
      <c r="F33" s="80">
        <v>15000</v>
      </c>
      <c r="G33" s="62"/>
      <c r="H33" s="78"/>
      <c r="I33" s="62"/>
      <c r="J33" s="43">
        <v>15000</v>
      </c>
      <c r="K33" s="40"/>
      <c r="L33" s="43">
        <v>15000</v>
      </c>
      <c r="M33" s="78"/>
      <c r="N33" s="62"/>
    </row>
    <row r="34" spans="1:14" ht="14.25" customHeight="1" x14ac:dyDescent="0.35">
      <c r="A34" s="44" t="s">
        <v>231</v>
      </c>
      <c r="B34" s="83"/>
      <c r="C34" s="72"/>
      <c r="D34" s="83"/>
      <c r="E34" s="72"/>
      <c r="F34" s="82">
        <v>5000</v>
      </c>
      <c r="G34" s="72"/>
      <c r="H34" s="82">
        <v>1666.67</v>
      </c>
      <c r="I34" s="72"/>
      <c r="J34" s="45">
        <v>3333.33</v>
      </c>
      <c r="K34" s="46"/>
      <c r="L34" s="45">
        <v>5000</v>
      </c>
      <c r="M34" s="83"/>
      <c r="N34" s="72"/>
    </row>
    <row r="35" spans="1:14" ht="14.25" customHeight="1" x14ac:dyDescent="0.35">
      <c r="A35" s="51" t="s">
        <v>232</v>
      </c>
      <c r="B35" s="84"/>
      <c r="C35" s="67"/>
      <c r="D35" s="84"/>
      <c r="E35" s="67"/>
      <c r="F35" s="94">
        <v>20300</v>
      </c>
      <c r="G35" s="67"/>
      <c r="H35" s="94">
        <v>1666.67</v>
      </c>
      <c r="I35" s="67"/>
      <c r="J35" s="52">
        <v>18633.330000000002</v>
      </c>
      <c r="K35" s="53">
        <v>0</v>
      </c>
      <c r="L35" s="52">
        <v>20300</v>
      </c>
      <c r="M35" s="94">
        <v>20300</v>
      </c>
      <c r="N35" s="67"/>
    </row>
    <row r="36" spans="1:14" ht="14.25" customHeight="1" x14ac:dyDescent="0.35">
      <c r="A36" s="38" t="s">
        <v>233</v>
      </c>
      <c r="B36" s="78"/>
      <c r="C36" s="62"/>
      <c r="D36" s="78"/>
      <c r="E36" s="62"/>
      <c r="F36" s="78"/>
      <c r="G36" s="62"/>
      <c r="H36" s="78"/>
      <c r="I36" s="62"/>
      <c r="J36" s="40"/>
      <c r="K36" s="40"/>
      <c r="L36" s="40"/>
      <c r="M36" s="78"/>
      <c r="N36" s="62"/>
    </row>
    <row r="37" spans="1:14" ht="14.25" customHeight="1" x14ac:dyDescent="0.35">
      <c r="A37" s="38" t="s">
        <v>234</v>
      </c>
      <c r="B37" s="78"/>
      <c r="C37" s="62"/>
      <c r="D37" s="78"/>
      <c r="E37" s="62"/>
      <c r="F37" s="91">
        <v>300</v>
      </c>
      <c r="G37" s="62"/>
      <c r="H37" s="91">
        <v>300</v>
      </c>
      <c r="I37" s="62"/>
      <c r="J37" s="40"/>
      <c r="K37" s="40"/>
      <c r="L37" s="49">
        <v>300</v>
      </c>
      <c r="M37" s="78"/>
      <c r="N37" s="62"/>
    </row>
    <row r="38" spans="1:14" ht="14.25" customHeight="1" x14ac:dyDescent="0.35">
      <c r="A38" s="38" t="s">
        <v>235</v>
      </c>
      <c r="B38" s="78"/>
      <c r="C38" s="62"/>
      <c r="D38" s="78"/>
      <c r="E38" s="62"/>
      <c r="F38" s="80">
        <v>1500</v>
      </c>
      <c r="G38" s="62"/>
      <c r="H38" s="80">
        <v>1500</v>
      </c>
      <c r="I38" s="62"/>
      <c r="J38" s="40"/>
      <c r="K38" s="40"/>
      <c r="L38" s="43">
        <v>1500</v>
      </c>
      <c r="M38" s="78"/>
      <c r="N38" s="62"/>
    </row>
    <row r="39" spans="1:14" ht="14.25" customHeight="1" x14ac:dyDescent="0.35">
      <c r="A39" s="38" t="s">
        <v>236</v>
      </c>
      <c r="B39" s="90">
        <v>2</v>
      </c>
      <c r="C39" s="62"/>
      <c r="D39" s="80">
        <v>1000</v>
      </c>
      <c r="E39" s="62"/>
      <c r="F39" s="80">
        <v>2000</v>
      </c>
      <c r="G39" s="62"/>
      <c r="H39" s="80">
        <v>2000</v>
      </c>
      <c r="I39" s="62"/>
      <c r="J39" s="40"/>
      <c r="K39" s="40"/>
      <c r="L39" s="43">
        <v>2000</v>
      </c>
      <c r="M39" s="78"/>
      <c r="N39" s="62"/>
    </row>
    <row r="40" spans="1:14" ht="14.25" customHeight="1" x14ac:dyDescent="0.35">
      <c r="A40" s="44" t="s">
        <v>237</v>
      </c>
      <c r="B40" s="83"/>
      <c r="C40" s="72"/>
      <c r="D40" s="83"/>
      <c r="E40" s="72"/>
      <c r="F40" s="93">
        <v>500</v>
      </c>
      <c r="G40" s="72"/>
      <c r="H40" s="93">
        <v>500</v>
      </c>
      <c r="I40" s="72"/>
      <c r="J40" s="46"/>
      <c r="K40" s="46"/>
      <c r="L40" s="50">
        <v>500</v>
      </c>
      <c r="M40" s="83"/>
      <c r="N40" s="72"/>
    </row>
    <row r="41" spans="1:14" ht="14.25" customHeight="1" x14ac:dyDescent="0.35">
      <c r="A41" s="51" t="s">
        <v>238</v>
      </c>
      <c r="B41" s="84"/>
      <c r="C41" s="67"/>
      <c r="D41" s="84"/>
      <c r="E41" s="67"/>
      <c r="F41" s="94">
        <v>4300</v>
      </c>
      <c r="G41" s="67"/>
      <c r="H41" s="94">
        <v>4300</v>
      </c>
      <c r="I41" s="67"/>
      <c r="J41" s="53">
        <v>0</v>
      </c>
      <c r="K41" s="53">
        <v>0</v>
      </c>
      <c r="L41" s="52">
        <v>4300</v>
      </c>
      <c r="M41" s="94">
        <v>4300</v>
      </c>
      <c r="N41" s="67"/>
    </row>
    <row r="42" spans="1:14" ht="14.25" customHeight="1" x14ac:dyDescent="0.35">
      <c r="A42" s="38" t="s">
        <v>239</v>
      </c>
      <c r="B42" s="78"/>
      <c r="C42" s="62"/>
      <c r="D42" s="78"/>
      <c r="E42" s="62"/>
      <c r="F42" s="78"/>
      <c r="G42" s="62"/>
      <c r="H42" s="78"/>
      <c r="I42" s="62"/>
      <c r="J42" s="40"/>
      <c r="K42" s="40"/>
      <c r="L42" s="40"/>
      <c r="M42" s="78"/>
      <c r="N42" s="62"/>
    </row>
    <row r="43" spans="1:14" ht="14.25" customHeight="1" x14ac:dyDescent="0.35">
      <c r="A43" s="38" t="s">
        <v>240</v>
      </c>
      <c r="B43" s="78"/>
      <c r="C43" s="62"/>
      <c r="D43" s="78"/>
      <c r="E43" s="62"/>
      <c r="F43" s="80">
        <v>1000</v>
      </c>
      <c r="G43" s="62"/>
      <c r="H43" s="80">
        <v>1000</v>
      </c>
      <c r="I43" s="62"/>
      <c r="J43" s="40"/>
      <c r="K43" s="40"/>
      <c r="L43" s="43">
        <v>1000</v>
      </c>
      <c r="M43" s="78"/>
      <c r="N43" s="62"/>
    </row>
    <row r="44" spans="1:14" ht="14.25" customHeight="1" x14ac:dyDescent="0.35">
      <c r="A44" s="44" t="s">
        <v>241</v>
      </c>
      <c r="B44" s="83"/>
      <c r="C44" s="72"/>
      <c r="D44" s="83"/>
      <c r="E44" s="72"/>
      <c r="F44" s="82">
        <v>2000</v>
      </c>
      <c r="G44" s="72"/>
      <c r="H44" s="82">
        <v>2000</v>
      </c>
      <c r="I44" s="72"/>
      <c r="J44" s="46"/>
      <c r="K44" s="46"/>
      <c r="L44" s="45">
        <v>2000</v>
      </c>
      <c r="M44" s="83"/>
      <c r="N44" s="72"/>
    </row>
    <row r="45" spans="1:14" ht="14.25" customHeight="1" x14ac:dyDescent="0.35">
      <c r="A45" s="51" t="s">
        <v>242</v>
      </c>
      <c r="B45" s="84"/>
      <c r="C45" s="67"/>
      <c r="D45" s="84"/>
      <c r="E45" s="67"/>
      <c r="F45" s="94">
        <v>3000</v>
      </c>
      <c r="G45" s="67"/>
      <c r="H45" s="94">
        <v>3000</v>
      </c>
      <c r="I45" s="67"/>
      <c r="J45" s="53">
        <v>0</v>
      </c>
      <c r="K45" s="53">
        <v>0</v>
      </c>
      <c r="L45" s="52">
        <v>3000</v>
      </c>
      <c r="M45" s="94">
        <v>3000</v>
      </c>
      <c r="N45" s="67"/>
    </row>
    <row r="46" spans="1:14" ht="14.25" customHeight="1" x14ac:dyDescent="0.35">
      <c r="A46" s="38" t="s">
        <v>243</v>
      </c>
      <c r="B46" s="78"/>
      <c r="C46" s="62"/>
      <c r="D46" s="78"/>
      <c r="E46" s="62"/>
      <c r="F46" s="78"/>
      <c r="G46" s="62"/>
      <c r="H46" s="78"/>
      <c r="I46" s="62"/>
      <c r="J46" s="40"/>
      <c r="K46" s="40"/>
      <c r="L46" s="40"/>
      <c r="M46" s="78"/>
      <c r="N46" s="62"/>
    </row>
    <row r="47" spans="1:14" ht="14.25" customHeight="1" x14ac:dyDescent="0.35">
      <c r="A47" s="44" t="s">
        <v>244</v>
      </c>
      <c r="B47" s="83"/>
      <c r="C47" s="72"/>
      <c r="D47" s="83"/>
      <c r="E47" s="72"/>
      <c r="F47" s="82">
        <v>1283.33</v>
      </c>
      <c r="G47" s="72"/>
      <c r="H47" s="82">
        <v>1283.33</v>
      </c>
      <c r="I47" s="72"/>
      <c r="J47" s="46"/>
      <c r="K47" s="46"/>
      <c r="L47" s="45">
        <v>1283.33</v>
      </c>
      <c r="M47" s="83"/>
      <c r="N47" s="72"/>
    </row>
    <row r="48" spans="1:14" ht="14.25" customHeight="1" x14ac:dyDescent="0.35">
      <c r="A48" s="51" t="s">
        <v>245</v>
      </c>
      <c r="B48" s="84"/>
      <c r="C48" s="67"/>
      <c r="D48" s="84"/>
      <c r="E48" s="67"/>
      <c r="F48" s="94">
        <v>1283.33</v>
      </c>
      <c r="G48" s="67"/>
      <c r="H48" s="94">
        <v>1283.33</v>
      </c>
      <c r="I48" s="67"/>
      <c r="J48" s="53">
        <v>0</v>
      </c>
      <c r="K48" s="53">
        <v>0</v>
      </c>
      <c r="L48" s="52">
        <v>1283.33</v>
      </c>
      <c r="M48" s="94">
        <v>1283.33</v>
      </c>
      <c r="N48" s="67"/>
    </row>
    <row r="49" spans="1:14" ht="14.25" customHeight="1" x14ac:dyDescent="0.35">
      <c r="A49" s="41" t="s">
        <v>246</v>
      </c>
      <c r="B49" s="95"/>
      <c r="C49" s="64"/>
      <c r="D49" s="95"/>
      <c r="E49" s="64"/>
      <c r="F49" s="96">
        <v>187933.33</v>
      </c>
      <c r="G49" s="64"/>
      <c r="H49" s="96">
        <v>40000</v>
      </c>
      <c r="I49" s="64"/>
      <c r="J49" s="54">
        <v>46383.33</v>
      </c>
      <c r="K49" s="55">
        <v>0</v>
      </c>
      <c r="L49" s="54">
        <v>86383.33</v>
      </c>
      <c r="M49" s="97">
        <v>86383.33</v>
      </c>
      <c r="N49" s="64"/>
    </row>
    <row r="50" spans="1:14" ht="14.25" customHeight="1" x14ac:dyDescent="0.35">
      <c r="A50" s="88" t="s">
        <v>247</v>
      </c>
      <c r="B50" s="89"/>
      <c r="C50" s="89"/>
      <c r="D50" s="89"/>
      <c r="E50" s="89"/>
      <c r="F50" s="89"/>
      <c r="G50" s="89"/>
      <c r="H50" s="89"/>
      <c r="I50" s="89"/>
      <c r="J50" s="89"/>
      <c r="K50" s="89"/>
      <c r="L50" s="89"/>
      <c r="M50" s="89"/>
      <c r="N50" s="64"/>
    </row>
    <row r="51" spans="1:14" ht="14.25" customHeight="1" x14ac:dyDescent="0.35">
      <c r="A51" s="38" t="s">
        <v>248</v>
      </c>
      <c r="B51" s="78"/>
      <c r="C51" s="62"/>
      <c r="D51" s="78"/>
      <c r="E51" s="62"/>
      <c r="F51" s="78"/>
      <c r="G51" s="62"/>
      <c r="H51" s="78"/>
      <c r="I51" s="62"/>
      <c r="J51" s="40"/>
      <c r="K51" s="40"/>
      <c r="L51" s="40"/>
      <c r="M51" s="78"/>
      <c r="N51" s="62"/>
    </row>
    <row r="52" spans="1:14" ht="14.25" customHeight="1" x14ac:dyDescent="0.35">
      <c r="A52" s="38" t="s">
        <v>249</v>
      </c>
      <c r="B52" s="78"/>
      <c r="C52" s="62"/>
      <c r="D52" s="78"/>
      <c r="E52" s="62"/>
      <c r="F52" s="80">
        <v>4000</v>
      </c>
      <c r="G52" s="62"/>
      <c r="H52" s="80">
        <v>4000</v>
      </c>
      <c r="I52" s="62"/>
      <c r="J52" s="40"/>
      <c r="K52" s="40"/>
      <c r="L52" s="43">
        <v>4000</v>
      </c>
      <c r="M52" s="78"/>
      <c r="N52" s="62"/>
    </row>
    <row r="53" spans="1:14" ht="14.25" customHeight="1" x14ac:dyDescent="0.35">
      <c r="A53" s="38" t="s">
        <v>250</v>
      </c>
      <c r="B53" s="78"/>
      <c r="C53" s="62"/>
      <c r="D53" s="78"/>
      <c r="E53" s="62"/>
      <c r="F53" s="80">
        <v>4000</v>
      </c>
      <c r="G53" s="62"/>
      <c r="H53" s="80">
        <v>4000</v>
      </c>
      <c r="I53" s="62"/>
      <c r="J53" s="40"/>
      <c r="K53" s="40"/>
      <c r="L53" s="43">
        <v>4000</v>
      </c>
      <c r="M53" s="78"/>
      <c r="N53" s="62"/>
    </row>
    <row r="54" spans="1:14" ht="14.25" customHeight="1" x14ac:dyDescent="0.35">
      <c r="A54" s="38" t="s">
        <v>251</v>
      </c>
      <c r="B54" s="78"/>
      <c r="C54" s="62"/>
      <c r="D54" s="78"/>
      <c r="E54" s="62"/>
      <c r="F54" s="80">
        <v>2000</v>
      </c>
      <c r="G54" s="62"/>
      <c r="H54" s="80">
        <v>2000</v>
      </c>
      <c r="I54" s="62"/>
      <c r="J54" s="40"/>
      <c r="K54" s="40"/>
      <c r="L54" s="43">
        <v>2000</v>
      </c>
      <c r="M54" s="78"/>
      <c r="N54" s="62"/>
    </row>
    <row r="55" spans="1:14" ht="14.25" customHeight="1" x14ac:dyDescent="0.35">
      <c r="A55" s="38" t="s">
        <v>252</v>
      </c>
      <c r="B55" s="78"/>
      <c r="C55" s="62"/>
      <c r="D55" s="78"/>
      <c r="E55" s="62"/>
      <c r="F55" s="80">
        <v>4000</v>
      </c>
      <c r="G55" s="62"/>
      <c r="H55" s="80">
        <v>4000</v>
      </c>
      <c r="I55" s="62"/>
      <c r="J55" s="40"/>
      <c r="K55" s="40"/>
      <c r="L55" s="43">
        <v>4000</v>
      </c>
      <c r="M55" s="78"/>
      <c r="N55" s="62"/>
    </row>
    <row r="56" spans="1:14" ht="14.25" customHeight="1" x14ac:dyDescent="0.35">
      <c r="A56" s="38" t="s">
        <v>253</v>
      </c>
      <c r="B56" s="78"/>
      <c r="C56" s="62"/>
      <c r="D56" s="78"/>
      <c r="E56" s="62"/>
      <c r="F56" s="80">
        <v>3000</v>
      </c>
      <c r="G56" s="62"/>
      <c r="H56" s="80">
        <v>3000</v>
      </c>
      <c r="I56" s="62"/>
      <c r="J56" s="40"/>
      <c r="K56" s="40"/>
      <c r="L56" s="43">
        <v>3000</v>
      </c>
      <c r="M56" s="78"/>
      <c r="N56" s="62"/>
    </row>
    <row r="57" spans="1:14" ht="14.25" customHeight="1" x14ac:dyDescent="0.35">
      <c r="A57" s="38" t="s">
        <v>254</v>
      </c>
      <c r="B57" s="90">
        <v>10</v>
      </c>
      <c r="C57" s="62"/>
      <c r="D57" s="91">
        <v>300</v>
      </c>
      <c r="E57" s="62"/>
      <c r="F57" s="80">
        <v>3000</v>
      </c>
      <c r="G57" s="62"/>
      <c r="H57" s="80">
        <v>3000</v>
      </c>
      <c r="I57" s="62"/>
      <c r="J57" s="40"/>
      <c r="K57" s="40"/>
      <c r="L57" s="43">
        <v>3000</v>
      </c>
      <c r="M57" s="78"/>
      <c r="N57" s="62"/>
    </row>
    <row r="58" spans="1:14" ht="14.25" customHeight="1" x14ac:dyDescent="0.35">
      <c r="A58" s="38" t="s">
        <v>255</v>
      </c>
      <c r="B58" s="78"/>
      <c r="C58" s="62"/>
      <c r="D58" s="78"/>
      <c r="E58" s="62"/>
      <c r="F58" s="80">
        <v>3000</v>
      </c>
      <c r="G58" s="62"/>
      <c r="H58" s="80">
        <v>3000</v>
      </c>
      <c r="I58" s="62"/>
      <c r="J58" s="40"/>
      <c r="K58" s="40"/>
      <c r="L58" s="43">
        <v>3000</v>
      </c>
      <c r="M58" s="78"/>
      <c r="N58" s="62"/>
    </row>
    <row r="59" spans="1:14" ht="14.25" customHeight="1" x14ac:dyDescent="0.35">
      <c r="A59" s="38" t="s">
        <v>256</v>
      </c>
      <c r="B59" s="78"/>
      <c r="C59" s="62"/>
      <c r="D59" s="78"/>
      <c r="E59" s="62"/>
      <c r="F59" s="80">
        <v>4000</v>
      </c>
      <c r="G59" s="62"/>
      <c r="H59" s="80">
        <v>4000</v>
      </c>
      <c r="I59" s="62"/>
      <c r="J59" s="40"/>
      <c r="K59" s="40"/>
      <c r="L59" s="43">
        <v>4000</v>
      </c>
      <c r="M59" s="78"/>
      <c r="N59" s="62"/>
    </row>
    <row r="60" spans="1:14" ht="14.25" customHeight="1" x14ac:dyDescent="0.35">
      <c r="A60" s="44" t="s">
        <v>257</v>
      </c>
      <c r="B60" s="83"/>
      <c r="C60" s="72"/>
      <c r="D60" s="83"/>
      <c r="E60" s="72"/>
      <c r="F60" s="82">
        <v>2000</v>
      </c>
      <c r="G60" s="72"/>
      <c r="H60" s="82">
        <v>2000</v>
      </c>
      <c r="I60" s="72"/>
      <c r="J60" s="46"/>
      <c r="K60" s="46"/>
      <c r="L60" s="45">
        <v>2000</v>
      </c>
      <c r="M60" s="83"/>
      <c r="N60" s="72"/>
    </row>
    <row r="61" spans="1:14" ht="14.25" customHeight="1" x14ac:dyDescent="0.35">
      <c r="A61" s="51" t="s">
        <v>258</v>
      </c>
      <c r="B61" s="84"/>
      <c r="C61" s="67"/>
      <c r="D61" s="84"/>
      <c r="E61" s="67"/>
      <c r="F61" s="94">
        <v>29000</v>
      </c>
      <c r="G61" s="67"/>
      <c r="H61" s="94">
        <v>29000</v>
      </c>
      <c r="I61" s="67"/>
      <c r="J61" s="53">
        <v>0</v>
      </c>
      <c r="K61" s="53">
        <v>0</v>
      </c>
      <c r="L61" s="52">
        <v>29000</v>
      </c>
      <c r="M61" s="94">
        <v>29000</v>
      </c>
      <c r="N61" s="67"/>
    </row>
    <row r="62" spans="1:14" ht="14.25" customHeight="1" x14ac:dyDescent="0.35">
      <c r="A62" s="40" t="s">
        <v>259</v>
      </c>
      <c r="B62" s="78"/>
      <c r="C62" s="62"/>
      <c r="D62" s="78"/>
      <c r="E62" s="62"/>
      <c r="F62" s="78"/>
      <c r="G62" s="62"/>
      <c r="H62" s="78"/>
      <c r="I62" s="62"/>
      <c r="J62" s="40"/>
      <c r="K62" s="40"/>
      <c r="L62" s="40"/>
      <c r="M62" s="78"/>
      <c r="N62" s="62"/>
    </row>
    <row r="63" spans="1:14" ht="14.25" customHeight="1" x14ac:dyDescent="0.35">
      <c r="A63" s="38" t="s">
        <v>260</v>
      </c>
      <c r="B63" s="78"/>
      <c r="C63" s="62"/>
      <c r="D63" s="78"/>
      <c r="E63" s="62"/>
      <c r="F63" s="80">
        <v>3000</v>
      </c>
      <c r="G63" s="62"/>
      <c r="H63" s="80">
        <v>3000</v>
      </c>
      <c r="I63" s="62"/>
      <c r="J63" s="40"/>
      <c r="K63" s="40"/>
      <c r="L63" s="43">
        <v>3000</v>
      </c>
      <c r="M63" s="78"/>
      <c r="N63" s="62"/>
    </row>
    <row r="64" spans="1:14" ht="14.25" customHeight="1" x14ac:dyDescent="0.35">
      <c r="A64" s="38" t="s">
        <v>261</v>
      </c>
      <c r="B64" s="78"/>
      <c r="C64" s="62"/>
      <c r="D64" s="78"/>
      <c r="E64" s="62"/>
      <c r="F64" s="80">
        <v>2000</v>
      </c>
      <c r="G64" s="62"/>
      <c r="H64" s="78"/>
      <c r="I64" s="62"/>
      <c r="J64" s="40"/>
      <c r="K64" s="40"/>
      <c r="L64" s="40"/>
      <c r="M64" s="78"/>
      <c r="N64" s="62"/>
    </row>
    <row r="65" spans="1:14" ht="14.25" customHeight="1" x14ac:dyDescent="0.35">
      <c r="A65" s="44" t="s">
        <v>262</v>
      </c>
      <c r="B65" s="83"/>
      <c r="C65" s="72"/>
      <c r="D65" s="83"/>
      <c r="E65" s="72"/>
      <c r="F65" s="82">
        <v>5000</v>
      </c>
      <c r="G65" s="72"/>
      <c r="H65" s="82">
        <v>5000</v>
      </c>
      <c r="I65" s="72"/>
      <c r="J65" s="46"/>
      <c r="K65" s="46"/>
      <c r="L65" s="45">
        <v>5000</v>
      </c>
      <c r="M65" s="83"/>
      <c r="N65" s="72"/>
    </row>
    <row r="66" spans="1:14" ht="14.25" customHeight="1" x14ac:dyDescent="0.35">
      <c r="A66" s="51" t="s">
        <v>263</v>
      </c>
      <c r="B66" s="84"/>
      <c r="C66" s="67"/>
      <c r="D66" s="84"/>
      <c r="E66" s="67"/>
      <c r="F66" s="94">
        <v>10000</v>
      </c>
      <c r="G66" s="67"/>
      <c r="H66" s="94">
        <v>8000</v>
      </c>
      <c r="I66" s="67"/>
      <c r="J66" s="53">
        <v>0</v>
      </c>
      <c r="K66" s="53">
        <v>0</v>
      </c>
      <c r="L66" s="52">
        <v>8000</v>
      </c>
      <c r="M66" s="94">
        <v>8000</v>
      </c>
      <c r="N66" s="67"/>
    </row>
    <row r="67" spans="1:14" ht="14.25" customHeight="1" x14ac:dyDescent="0.35">
      <c r="A67" s="38" t="s">
        <v>264</v>
      </c>
      <c r="B67" s="78"/>
      <c r="C67" s="62"/>
      <c r="D67" s="78"/>
      <c r="E67" s="62"/>
      <c r="F67" s="78"/>
      <c r="G67" s="62"/>
      <c r="H67" s="78"/>
      <c r="I67" s="62"/>
      <c r="J67" s="40"/>
      <c r="K67" s="40"/>
      <c r="L67" s="40"/>
      <c r="M67" s="78"/>
      <c r="N67" s="62"/>
    </row>
    <row r="68" spans="1:14" ht="14.25" customHeight="1" x14ac:dyDescent="0.35">
      <c r="A68" s="44" t="s">
        <v>265</v>
      </c>
      <c r="B68" s="83"/>
      <c r="C68" s="72"/>
      <c r="D68" s="83"/>
      <c r="E68" s="72"/>
      <c r="F68" s="82">
        <v>1000</v>
      </c>
      <c r="G68" s="72"/>
      <c r="H68" s="82">
        <v>1000</v>
      </c>
      <c r="I68" s="72"/>
      <c r="J68" s="46"/>
      <c r="K68" s="46"/>
      <c r="L68" s="45">
        <v>1000</v>
      </c>
      <c r="M68" s="83"/>
      <c r="N68" s="72"/>
    </row>
    <row r="69" spans="1:14" ht="14.25" customHeight="1" x14ac:dyDescent="0.35">
      <c r="A69" s="51" t="s">
        <v>266</v>
      </c>
      <c r="B69" s="84"/>
      <c r="C69" s="67"/>
      <c r="D69" s="84"/>
      <c r="E69" s="67"/>
      <c r="F69" s="94">
        <v>1000</v>
      </c>
      <c r="G69" s="67"/>
      <c r="H69" s="94">
        <v>1000</v>
      </c>
      <c r="I69" s="67"/>
      <c r="J69" s="53">
        <v>0</v>
      </c>
      <c r="K69" s="53">
        <v>0</v>
      </c>
      <c r="L69" s="52">
        <v>1000</v>
      </c>
      <c r="M69" s="94">
        <v>1000</v>
      </c>
      <c r="N69" s="67"/>
    </row>
    <row r="70" spans="1:14" ht="14.25" customHeight="1" x14ac:dyDescent="0.35">
      <c r="A70" s="41" t="s">
        <v>267</v>
      </c>
      <c r="B70" s="95"/>
      <c r="C70" s="64"/>
      <c r="D70" s="95"/>
      <c r="E70" s="64"/>
      <c r="F70" s="96">
        <v>40000</v>
      </c>
      <c r="G70" s="64"/>
      <c r="H70" s="96">
        <v>38000</v>
      </c>
      <c r="I70" s="64"/>
      <c r="J70" s="55">
        <v>0</v>
      </c>
      <c r="K70" s="55">
        <v>0</v>
      </c>
      <c r="L70" s="54">
        <v>38000</v>
      </c>
      <c r="M70" s="97">
        <v>38000</v>
      </c>
      <c r="N70" s="64"/>
    </row>
    <row r="71" spans="1:14" ht="14.25" customHeight="1" x14ac:dyDescent="0.35">
      <c r="A71" s="56" t="s">
        <v>268</v>
      </c>
      <c r="B71" s="78"/>
      <c r="C71" s="62"/>
      <c r="D71" s="78"/>
      <c r="E71" s="62"/>
      <c r="F71" s="78"/>
      <c r="G71" s="62"/>
      <c r="H71" s="78"/>
      <c r="I71" s="62"/>
      <c r="J71" s="40"/>
      <c r="K71" s="40"/>
      <c r="L71" s="40"/>
      <c r="M71" s="78"/>
      <c r="N71" s="62"/>
    </row>
    <row r="72" spans="1:14" ht="14.25" customHeight="1" x14ac:dyDescent="0.35">
      <c r="A72" s="38" t="s">
        <v>269</v>
      </c>
      <c r="B72" s="78"/>
      <c r="C72" s="62"/>
      <c r="D72" s="78"/>
      <c r="E72" s="62"/>
      <c r="F72" s="78"/>
      <c r="G72" s="62"/>
      <c r="H72" s="78"/>
      <c r="I72" s="62"/>
      <c r="J72" s="40"/>
      <c r="K72" s="40"/>
      <c r="L72" s="40"/>
      <c r="M72" s="78"/>
      <c r="N72" s="62"/>
    </row>
    <row r="73" spans="1:14" ht="14.25" customHeight="1" x14ac:dyDescent="0.35">
      <c r="A73" s="44" t="s">
        <v>270</v>
      </c>
      <c r="B73" s="83"/>
      <c r="C73" s="72"/>
      <c r="D73" s="83"/>
      <c r="E73" s="72"/>
      <c r="F73" s="82">
        <v>24000</v>
      </c>
      <c r="G73" s="72"/>
      <c r="H73" s="82">
        <v>24000</v>
      </c>
      <c r="I73" s="72"/>
      <c r="J73" s="46"/>
      <c r="K73" s="46"/>
      <c r="L73" s="45">
        <v>24000</v>
      </c>
      <c r="M73" s="83"/>
      <c r="N73" s="72"/>
    </row>
    <row r="74" spans="1:14" ht="14.25" customHeight="1" x14ac:dyDescent="0.35">
      <c r="A74" s="51" t="s">
        <v>271</v>
      </c>
      <c r="B74" s="84"/>
      <c r="C74" s="67"/>
      <c r="D74" s="84"/>
      <c r="E74" s="67"/>
      <c r="F74" s="94">
        <v>24000</v>
      </c>
      <c r="G74" s="67"/>
      <c r="H74" s="94">
        <v>24000</v>
      </c>
      <c r="I74" s="67"/>
      <c r="J74" s="53">
        <v>0</v>
      </c>
      <c r="K74" s="53">
        <v>0</v>
      </c>
      <c r="L74" s="52">
        <v>24000</v>
      </c>
      <c r="M74" s="94">
        <v>24000</v>
      </c>
      <c r="N74" s="67"/>
    </row>
    <row r="75" spans="1:14" ht="14.25" customHeight="1" x14ac:dyDescent="0.35">
      <c r="A75" s="38" t="s">
        <v>272</v>
      </c>
      <c r="B75" s="78"/>
      <c r="C75" s="62"/>
      <c r="D75" s="78"/>
      <c r="E75" s="62"/>
      <c r="F75" s="78"/>
      <c r="G75" s="62"/>
      <c r="H75" s="78"/>
      <c r="I75" s="62"/>
      <c r="J75" s="40"/>
      <c r="K75" s="40"/>
      <c r="L75" s="40"/>
      <c r="M75" s="78"/>
      <c r="N75" s="62"/>
    </row>
    <row r="76" spans="1:14" ht="14.25" customHeight="1" x14ac:dyDescent="0.35">
      <c r="A76" s="38" t="s">
        <v>273</v>
      </c>
      <c r="B76" s="78"/>
      <c r="C76" s="62"/>
      <c r="D76" s="78"/>
      <c r="E76" s="62"/>
      <c r="F76" s="80">
        <v>2000</v>
      </c>
      <c r="G76" s="62"/>
      <c r="H76" s="80">
        <v>2000</v>
      </c>
      <c r="I76" s="62"/>
      <c r="J76" s="40"/>
      <c r="K76" s="40"/>
      <c r="L76" s="43">
        <v>2000</v>
      </c>
      <c r="M76" s="78"/>
      <c r="N76" s="62"/>
    </row>
    <row r="77" spans="1:14" ht="14.25" customHeight="1" x14ac:dyDescent="0.35">
      <c r="A77" s="38" t="s">
        <v>274</v>
      </c>
      <c r="B77" s="90">
        <v>20</v>
      </c>
      <c r="C77" s="62"/>
      <c r="D77" s="91">
        <v>50</v>
      </c>
      <c r="E77" s="62"/>
      <c r="F77" s="80">
        <v>1000</v>
      </c>
      <c r="G77" s="62"/>
      <c r="H77" s="80">
        <v>1000</v>
      </c>
      <c r="I77" s="62"/>
      <c r="J77" s="40"/>
      <c r="K77" s="40"/>
      <c r="L77" s="43">
        <v>1000</v>
      </c>
      <c r="M77" s="78"/>
      <c r="N77" s="62"/>
    </row>
    <row r="78" spans="1:14" ht="14.25" customHeight="1" x14ac:dyDescent="0.35">
      <c r="A78" s="38" t="s">
        <v>275</v>
      </c>
      <c r="B78" s="90">
        <v>4</v>
      </c>
      <c r="C78" s="62"/>
      <c r="D78" s="91">
        <v>250</v>
      </c>
      <c r="E78" s="62"/>
      <c r="F78" s="80">
        <v>1000</v>
      </c>
      <c r="G78" s="62"/>
      <c r="H78" s="80">
        <v>1000</v>
      </c>
      <c r="I78" s="62"/>
      <c r="J78" s="40"/>
      <c r="K78" s="40"/>
      <c r="L78" s="43">
        <v>1000</v>
      </c>
      <c r="M78" s="78"/>
      <c r="N78" s="62"/>
    </row>
    <row r="79" spans="1:14" ht="14.25" customHeight="1" x14ac:dyDescent="0.35">
      <c r="A79" s="38" t="s">
        <v>276</v>
      </c>
      <c r="B79" s="78"/>
      <c r="C79" s="62"/>
      <c r="D79" s="78"/>
      <c r="E79" s="62"/>
      <c r="F79" s="91">
        <v>500</v>
      </c>
      <c r="G79" s="62"/>
      <c r="H79" s="91">
        <v>500</v>
      </c>
      <c r="I79" s="62"/>
      <c r="J79" s="40"/>
      <c r="K79" s="40"/>
      <c r="L79" s="49">
        <v>500</v>
      </c>
      <c r="M79" s="78"/>
      <c r="N79" s="62"/>
    </row>
    <row r="80" spans="1:14" ht="14.25" customHeight="1" x14ac:dyDescent="0.35">
      <c r="A80" s="38" t="s">
        <v>277</v>
      </c>
      <c r="B80" s="78"/>
      <c r="C80" s="62"/>
      <c r="D80" s="78"/>
      <c r="E80" s="62"/>
      <c r="F80" s="91">
        <v>500</v>
      </c>
      <c r="G80" s="62"/>
      <c r="H80" s="91">
        <v>500</v>
      </c>
      <c r="I80" s="62"/>
      <c r="J80" s="40"/>
      <c r="K80" s="40"/>
      <c r="L80" s="49">
        <v>500</v>
      </c>
      <c r="M80" s="78"/>
      <c r="N80" s="62"/>
    </row>
    <row r="81" spans="1:14" ht="14.25" customHeight="1" x14ac:dyDescent="0.35">
      <c r="A81" s="38" t="s">
        <v>278</v>
      </c>
      <c r="B81" s="78"/>
      <c r="C81" s="62"/>
      <c r="D81" s="78"/>
      <c r="E81" s="62"/>
      <c r="F81" s="80">
        <v>2000</v>
      </c>
      <c r="G81" s="62"/>
      <c r="H81" s="80">
        <v>2000</v>
      </c>
      <c r="I81" s="62"/>
      <c r="J81" s="40"/>
      <c r="K81" s="40"/>
      <c r="L81" s="43">
        <v>2000</v>
      </c>
      <c r="M81" s="78"/>
      <c r="N81" s="62"/>
    </row>
    <row r="82" spans="1:14" ht="14.25" customHeight="1" x14ac:dyDescent="0.35">
      <c r="A82" s="38" t="s">
        <v>279</v>
      </c>
      <c r="B82" s="78"/>
      <c r="C82" s="62"/>
      <c r="D82" s="78"/>
      <c r="E82" s="62"/>
      <c r="F82" s="80">
        <v>2500</v>
      </c>
      <c r="G82" s="62"/>
      <c r="H82" s="80">
        <v>2500</v>
      </c>
      <c r="I82" s="62"/>
      <c r="J82" s="40"/>
      <c r="K82" s="40"/>
      <c r="L82" s="43">
        <v>2500</v>
      </c>
      <c r="M82" s="78"/>
      <c r="N82" s="62"/>
    </row>
    <row r="83" spans="1:14" ht="14.25" customHeight="1" x14ac:dyDescent="0.35">
      <c r="A83" s="44" t="s">
        <v>280</v>
      </c>
      <c r="B83" s="83"/>
      <c r="C83" s="72"/>
      <c r="D83" s="83"/>
      <c r="E83" s="72"/>
      <c r="F83" s="82">
        <v>4000</v>
      </c>
      <c r="G83" s="72"/>
      <c r="H83" s="82">
        <v>4000</v>
      </c>
      <c r="I83" s="72"/>
      <c r="J83" s="46"/>
      <c r="K83" s="46"/>
      <c r="L83" s="45">
        <v>4000</v>
      </c>
      <c r="M83" s="83"/>
      <c r="N83" s="72"/>
    </row>
    <row r="84" spans="1:14" ht="14.25" customHeight="1" x14ac:dyDescent="0.35">
      <c r="A84" s="51" t="s">
        <v>281</v>
      </c>
      <c r="B84" s="84"/>
      <c r="C84" s="67"/>
      <c r="D84" s="84"/>
      <c r="E84" s="67"/>
      <c r="F84" s="94">
        <v>13500</v>
      </c>
      <c r="G84" s="67"/>
      <c r="H84" s="94">
        <v>13500</v>
      </c>
      <c r="I84" s="67"/>
      <c r="J84" s="53">
        <v>0</v>
      </c>
      <c r="K84" s="53">
        <v>0</v>
      </c>
      <c r="L84" s="52">
        <v>13500</v>
      </c>
      <c r="M84" s="94">
        <v>13500</v>
      </c>
      <c r="N84" s="67"/>
    </row>
    <row r="85" spans="1:14" ht="14.25" customHeight="1" x14ac:dyDescent="0.35">
      <c r="A85" s="38" t="s">
        <v>282</v>
      </c>
      <c r="B85" s="78"/>
      <c r="C85" s="62"/>
      <c r="D85" s="78"/>
      <c r="E85" s="62"/>
      <c r="F85" s="78"/>
      <c r="G85" s="62"/>
      <c r="H85" s="78"/>
      <c r="I85" s="62"/>
      <c r="J85" s="40"/>
      <c r="K85" s="40"/>
      <c r="L85" s="40"/>
      <c r="M85" s="78"/>
      <c r="N85" s="62"/>
    </row>
    <row r="86" spans="1:14" ht="14.25" customHeight="1" x14ac:dyDescent="0.35">
      <c r="A86" s="44" t="s">
        <v>283</v>
      </c>
      <c r="B86" s="83"/>
      <c r="C86" s="72"/>
      <c r="D86" s="83"/>
      <c r="E86" s="72"/>
      <c r="F86" s="82">
        <v>2500</v>
      </c>
      <c r="G86" s="72"/>
      <c r="H86" s="82">
        <v>2500</v>
      </c>
      <c r="I86" s="72"/>
      <c r="J86" s="46"/>
      <c r="K86" s="46"/>
      <c r="L86" s="45">
        <v>2500</v>
      </c>
      <c r="M86" s="83"/>
      <c r="N86" s="72"/>
    </row>
    <row r="87" spans="1:14" ht="14.25" customHeight="1" x14ac:dyDescent="0.35">
      <c r="A87" s="51" t="s">
        <v>284</v>
      </c>
      <c r="B87" s="84"/>
      <c r="C87" s="67"/>
      <c r="D87" s="84"/>
      <c r="E87" s="67"/>
      <c r="F87" s="94">
        <v>2500</v>
      </c>
      <c r="G87" s="67"/>
      <c r="H87" s="94">
        <v>2500</v>
      </c>
      <c r="I87" s="67"/>
      <c r="J87" s="53">
        <v>0</v>
      </c>
      <c r="K87" s="53">
        <v>0</v>
      </c>
      <c r="L87" s="52">
        <v>2500</v>
      </c>
      <c r="M87" s="94">
        <v>2500</v>
      </c>
      <c r="N87" s="67"/>
    </row>
    <row r="88" spans="1:14" ht="14.25" customHeight="1" x14ac:dyDescent="0.35">
      <c r="A88" s="41" t="s">
        <v>285</v>
      </c>
      <c r="B88" s="95"/>
      <c r="C88" s="64"/>
      <c r="D88" s="95"/>
      <c r="E88" s="64"/>
      <c r="F88" s="96">
        <v>40000</v>
      </c>
      <c r="G88" s="64"/>
      <c r="H88" s="96">
        <v>40000</v>
      </c>
      <c r="I88" s="64"/>
      <c r="J88" s="55">
        <v>0</v>
      </c>
      <c r="K88" s="55">
        <v>0</v>
      </c>
      <c r="L88" s="54">
        <v>40000</v>
      </c>
      <c r="M88" s="97">
        <v>40000</v>
      </c>
      <c r="N88" s="64"/>
    </row>
    <row r="89" spans="1:14" ht="14.25" customHeight="1" x14ac:dyDescent="0.35">
      <c r="A89" s="88" t="s">
        <v>286</v>
      </c>
      <c r="B89" s="89"/>
      <c r="C89" s="89"/>
      <c r="D89" s="89"/>
      <c r="E89" s="89"/>
      <c r="F89" s="89"/>
      <c r="G89" s="89"/>
      <c r="H89" s="89"/>
      <c r="I89" s="89"/>
      <c r="J89" s="89"/>
      <c r="K89" s="89"/>
      <c r="L89" s="89"/>
      <c r="M89" s="64"/>
      <c r="N89" s="39"/>
    </row>
    <row r="90" spans="1:14" ht="14.25" customHeight="1" x14ac:dyDescent="0.35">
      <c r="A90" s="77" t="s">
        <v>287</v>
      </c>
      <c r="B90" s="62"/>
      <c r="C90" s="78"/>
      <c r="D90" s="62"/>
      <c r="E90" s="78"/>
      <c r="F90" s="62"/>
      <c r="G90" s="78"/>
      <c r="H90" s="62"/>
      <c r="I90" s="40"/>
      <c r="J90" s="40"/>
      <c r="K90" s="40"/>
      <c r="L90" s="40"/>
      <c r="M90" s="40"/>
      <c r="N90" s="39"/>
    </row>
    <row r="91" spans="1:14" ht="14.25" customHeight="1" x14ac:dyDescent="0.35">
      <c r="A91" s="77" t="s">
        <v>288</v>
      </c>
      <c r="B91" s="62"/>
      <c r="C91" s="78"/>
      <c r="D91" s="62"/>
      <c r="E91" s="78"/>
      <c r="F91" s="62"/>
      <c r="G91" s="80">
        <v>8000</v>
      </c>
      <c r="H91" s="62"/>
      <c r="I91" s="40"/>
      <c r="J91" s="40"/>
      <c r="K91" s="43">
        <v>8000</v>
      </c>
      <c r="L91" s="43">
        <v>8000</v>
      </c>
      <c r="M91" s="40"/>
      <c r="N91" s="39"/>
    </row>
    <row r="92" spans="1:14" ht="14.25" customHeight="1" x14ac:dyDescent="0.35">
      <c r="A92" s="77" t="s">
        <v>289</v>
      </c>
      <c r="B92" s="62"/>
      <c r="C92" s="78"/>
      <c r="D92" s="62"/>
      <c r="E92" s="78"/>
      <c r="F92" s="62"/>
      <c r="G92" s="80">
        <v>8000</v>
      </c>
      <c r="H92" s="62"/>
      <c r="I92" s="40"/>
      <c r="J92" s="40"/>
      <c r="K92" s="43">
        <v>8000</v>
      </c>
      <c r="L92" s="43">
        <v>8000</v>
      </c>
      <c r="M92" s="40"/>
      <c r="N92" s="39"/>
    </row>
    <row r="93" spans="1:14" ht="14.25" customHeight="1" x14ac:dyDescent="0.35">
      <c r="A93" s="77" t="s">
        <v>290</v>
      </c>
      <c r="B93" s="62"/>
      <c r="C93" s="78"/>
      <c r="D93" s="62"/>
      <c r="E93" s="78"/>
      <c r="F93" s="62"/>
      <c r="G93" s="80">
        <v>8000</v>
      </c>
      <c r="H93" s="62"/>
      <c r="I93" s="40"/>
      <c r="J93" s="40"/>
      <c r="K93" s="43">
        <v>8000</v>
      </c>
      <c r="L93" s="43">
        <v>8000</v>
      </c>
      <c r="M93" s="40"/>
      <c r="N93" s="39"/>
    </row>
    <row r="94" spans="1:14" ht="14.25" customHeight="1" x14ac:dyDescent="0.35">
      <c r="A94" s="77" t="s">
        <v>291</v>
      </c>
      <c r="B94" s="62"/>
      <c r="C94" s="78"/>
      <c r="D94" s="62"/>
      <c r="E94" s="78"/>
      <c r="F94" s="62"/>
      <c r="G94" s="80">
        <v>8000</v>
      </c>
      <c r="H94" s="62"/>
      <c r="I94" s="40"/>
      <c r="J94" s="40"/>
      <c r="K94" s="43">
        <v>8000</v>
      </c>
      <c r="L94" s="43">
        <v>8000</v>
      </c>
      <c r="M94" s="40"/>
      <c r="N94" s="39"/>
    </row>
    <row r="95" spans="1:14" ht="14.25" customHeight="1" x14ac:dyDescent="0.35">
      <c r="A95" s="81" t="s">
        <v>292</v>
      </c>
      <c r="B95" s="72"/>
      <c r="C95" s="92">
        <v>10</v>
      </c>
      <c r="D95" s="72"/>
      <c r="E95" s="93">
        <v>400</v>
      </c>
      <c r="F95" s="72"/>
      <c r="G95" s="82">
        <v>4000</v>
      </c>
      <c r="H95" s="72"/>
      <c r="I95" s="46"/>
      <c r="J95" s="46"/>
      <c r="K95" s="45">
        <v>4000</v>
      </c>
      <c r="L95" s="45">
        <v>4000</v>
      </c>
      <c r="M95" s="46"/>
      <c r="N95" s="39"/>
    </row>
    <row r="96" spans="1:14" ht="14.25" customHeight="1" x14ac:dyDescent="0.35">
      <c r="A96" s="98" t="s">
        <v>293</v>
      </c>
      <c r="B96" s="67"/>
      <c r="C96" s="84"/>
      <c r="D96" s="67"/>
      <c r="E96" s="84"/>
      <c r="F96" s="67"/>
      <c r="G96" s="94">
        <v>36000</v>
      </c>
      <c r="H96" s="67"/>
      <c r="I96" s="53">
        <v>0</v>
      </c>
      <c r="J96" s="53">
        <v>0</v>
      </c>
      <c r="K96" s="52">
        <v>36000</v>
      </c>
      <c r="L96" s="52">
        <v>36000</v>
      </c>
      <c r="M96" s="52">
        <v>36000</v>
      </c>
      <c r="N96" s="39"/>
    </row>
    <row r="97" spans="1:14" ht="14.25" customHeight="1" x14ac:dyDescent="0.35">
      <c r="A97" s="77" t="s">
        <v>294</v>
      </c>
      <c r="B97" s="62"/>
      <c r="C97" s="78"/>
      <c r="D97" s="62"/>
      <c r="E97" s="78"/>
      <c r="F97" s="62"/>
      <c r="G97" s="78"/>
      <c r="H97" s="62"/>
      <c r="I97" s="40"/>
      <c r="J97" s="40"/>
      <c r="K97" s="40"/>
      <c r="L97" s="40"/>
      <c r="M97" s="40"/>
      <c r="N97" s="39"/>
    </row>
    <row r="98" spans="1:14" ht="14.25" customHeight="1" x14ac:dyDescent="0.35">
      <c r="A98" s="77" t="s">
        <v>295</v>
      </c>
      <c r="B98" s="62"/>
      <c r="C98" s="78"/>
      <c r="D98" s="62"/>
      <c r="E98" s="78"/>
      <c r="F98" s="62"/>
      <c r="G98" s="80">
        <v>2000</v>
      </c>
      <c r="H98" s="62"/>
      <c r="I98" s="40"/>
      <c r="J98" s="40"/>
      <c r="K98" s="43">
        <v>2000</v>
      </c>
      <c r="L98" s="43">
        <v>2000</v>
      </c>
      <c r="M98" s="40"/>
      <c r="N98" s="39"/>
    </row>
    <row r="99" spans="1:14" ht="14.25" customHeight="1" x14ac:dyDescent="0.35">
      <c r="A99" s="77" t="s">
        <v>296</v>
      </c>
      <c r="B99" s="62"/>
      <c r="C99" s="78"/>
      <c r="D99" s="62"/>
      <c r="E99" s="78"/>
      <c r="F99" s="62"/>
      <c r="G99" s="80">
        <v>2000</v>
      </c>
      <c r="H99" s="62"/>
      <c r="I99" s="40"/>
      <c r="J99" s="40"/>
      <c r="K99" s="43">
        <v>2000</v>
      </c>
      <c r="L99" s="43">
        <v>2000</v>
      </c>
      <c r="M99" s="40"/>
      <c r="N99" s="39"/>
    </row>
    <row r="100" spans="1:14" ht="14.25" customHeight="1" x14ac:dyDescent="0.35">
      <c r="A100" s="81" t="s">
        <v>297</v>
      </c>
      <c r="B100" s="72"/>
      <c r="C100" s="83"/>
      <c r="D100" s="72"/>
      <c r="E100" s="83"/>
      <c r="F100" s="72"/>
      <c r="G100" s="82">
        <v>2000</v>
      </c>
      <c r="H100" s="72"/>
      <c r="I100" s="46"/>
      <c r="J100" s="46"/>
      <c r="K100" s="45">
        <v>2000</v>
      </c>
      <c r="L100" s="45">
        <v>2000</v>
      </c>
      <c r="M100" s="46"/>
      <c r="N100" s="39"/>
    </row>
    <row r="101" spans="1:14" ht="14.25" customHeight="1" x14ac:dyDescent="0.35">
      <c r="A101" s="98" t="s">
        <v>298</v>
      </c>
      <c r="B101" s="67"/>
      <c r="C101" s="84"/>
      <c r="D101" s="67"/>
      <c r="E101" s="84"/>
      <c r="F101" s="67"/>
      <c r="G101" s="94">
        <v>6000</v>
      </c>
      <c r="H101" s="67"/>
      <c r="I101" s="53">
        <v>0</v>
      </c>
      <c r="J101" s="53">
        <v>0</v>
      </c>
      <c r="K101" s="52">
        <v>6000</v>
      </c>
      <c r="L101" s="52">
        <v>6000</v>
      </c>
      <c r="M101" s="52">
        <v>6000</v>
      </c>
      <c r="N101" s="39"/>
    </row>
    <row r="102" spans="1:14" ht="14.25" customHeight="1" x14ac:dyDescent="0.35">
      <c r="A102" s="77" t="s">
        <v>299</v>
      </c>
      <c r="B102" s="62"/>
      <c r="C102" s="78"/>
      <c r="D102" s="62"/>
      <c r="E102" s="78"/>
      <c r="F102" s="62"/>
      <c r="G102" s="78"/>
      <c r="H102" s="62"/>
      <c r="I102" s="40"/>
      <c r="J102" s="40"/>
      <c r="K102" s="40"/>
      <c r="L102" s="40"/>
      <c r="M102" s="40"/>
      <c r="N102" s="39"/>
    </row>
    <row r="103" spans="1:14" ht="14.25" customHeight="1" x14ac:dyDescent="0.35">
      <c r="A103" s="81" t="s">
        <v>300</v>
      </c>
      <c r="B103" s="72"/>
      <c r="C103" s="83"/>
      <c r="D103" s="72"/>
      <c r="E103" s="83"/>
      <c r="F103" s="72"/>
      <c r="G103" s="82">
        <v>3000</v>
      </c>
      <c r="H103" s="72"/>
      <c r="I103" s="46"/>
      <c r="J103" s="46"/>
      <c r="K103" s="45">
        <v>3000</v>
      </c>
      <c r="L103" s="45">
        <v>3000</v>
      </c>
      <c r="M103" s="46"/>
      <c r="N103" s="39"/>
    </row>
    <row r="104" spans="1:14" ht="14.25" customHeight="1" x14ac:dyDescent="0.35">
      <c r="A104" s="98" t="s">
        <v>301</v>
      </c>
      <c r="B104" s="67"/>
      <c r="C104" s="84"/>
      <c r="D104" s="67"/>
      <c r="E104" s="84"/>
      <c r="F104" s="67"/>
      <c r="G104" s="94">
        <v>3000</v>
      </c>
      <c r="H104" s="67"/>
      <c r="I104" s="53">
        <v>0</v>
      </c>
      <c r="J104" s="53">
        <v>0</v>
      </c>
      <c r="K104" s="52">
        <v>3000</v>
      </c>
      <c r="L104" s="52">
        <v>3000</v>
      </c>
      <c r="M104" s="52">
        <v>3000</v>
      </c>
      <c r="N104" s="39"/>
    </row>
    <row r="105" spans="1:14" ht="14.25" customHeight="1" x14ac:dyDescent="0.35">
      <c r="A105" s="101" t="s">
        <v>302</v>
      </c>
      <c r="B105" s="62"/>
      <c r="C105" s="95"/>
      <c r="D105" s="64"/>
      <c r="E105" s="95"/>
      <c r="F105" s="64"/>
      <c r="G105" s="96">
        <v>45000</v>
      </c>
      <c r="H105" s="64"/>
      <c r="I105" s="55">
        <v>0</v>
      </c>
      <c r="J105" s="55">
        <v>0</v>
      </c>
      <c r="K105" s="54">
        <v>45000</v>
      </c>
      <c r="L105" s="54">
        <v>45000</v>
      </c>
      <c r="M105" s="57">
        <v>45000</v>
      </c>
      <c r="N105" s="39"/>
    </row>
    <row r="106" spans="1:14" ht="14.25" customHeight="1" x14ac:dyDescent="0.35">
      <c r="A106" s="88" t="s">
        <v>303</v>
      </c>
      <c r="B106" s="64"/>
      <c r="C106" s="78"/>
      <c r="D106" s="62"/>
      <c r="E106" s="78"/>
      <c r="F106" s="62"/>
      <c r="G106" s="78"/>
      <c r="H106" s="62"/>
      <c r="I106" s="40"/>
      <c r="J106" s="40"/>
      <c r="K106" s="40"/>
      <c r="L106" s="40"/>
      <c r="M106" s="40"/>
      <c r="N106" s="39"/>
    </row>
    <row r="107" spans="1:14" ht="14.25" customHeight="1" x14ac:dyDescent="0.35">
      <c r="A107" s="77" t="s">
        <v>304</v>
      </c>
      <c r="B107" s="62"/>
      <c r="C107" s="78"/>
      <c r="D107" s="62"/>
      <c r="E107" s="78"/>
      <c r="F107" s="62"/>
      <c r="G107" s="78"/>
      <c r="H107" s="62"/>
      <c r="I107" s="40"/>
      <c r="J107" s="40"/>
      <c r="K107" s="40"/>
      <c r="L107" s="40"/>
      <c r="M107" s="40"/>
      <c r="N107" s="39"/>
    </row>
    <row r="108" spans="1:14" ht="14.25" customHeight="1" x14ac:dyDescent="0.35">
      <c r="A108" s="77" t="s">
        <v>305</v>
      </c>
      <c r="B108" s="62"/>
      <c r="C108" s="90">
        <v>5130</v>
      </c>
      <c r="D108" s="62"/>
      <c r="E108" s="91">
        <v>10</v>
      </c>
      <c r="F108" s="62"/>
      <c r="G108" s="80">
        <v>51300</v>
      </c>
      <c r="H108" s="62"/>
      <c r="I108" s="40"/>
      <c r="J108" s="43">
        <v>51300</v>
      </c>
      <c r="K108" s="40"/>
      <c r="L108" s="43">
        <v>51300</v>
      </c>
      <c r="M108" s="40"/>
      <c r="N108" s="39"/>
    </row>
    <row r="109" spans="1:14" ht="14.25" customHeight="1" x14ac:dyDescent="0.35">
      <c r="A109" s="77" t="s">
        <v>306</v>
      </c>
      <c r="B109" s="62"/>
      <c r="C109" s="90">
        <v>1710</v>
      </c>
      <c r="D109" s="62"/>
      <c r="E109" s="91">
        <v>10</v>
      </c>
      <c r="F109" s="62"/>
      <c r="G109" s="80">
        <v>17100</v>
      </c>
      <c r="H109" s="62"/>
      <c r="I109" s="40"/>
      <c r="J109" s="43">
        <v>17100</v>
      </c>
      <c r="K109" s="40"/>
      <c r="L109" s="43">
        <v>17100</v>
      </c>
      <c r="M109" s="40"/>
      <c r="N109" s="39"/>
    </row>
    <row r="110" spans="1:14" ht="14.25" customHeight="1" x14ac:dyDescent="0.35">
      <c r="A110" s="77" t="s">
        <v>307</v>
      </c>
      <c r="B110" s="62"/>
      <c r="C110" s="90">
        <v>1710</v>
      </c>
      <c r="D110" s="62"/>
      <c r="E110" s="91">
        <v>10</v>
      </c>
      <c r="F110" s="62"/>
      <c r="G110" s="80">
        <v>17100</v>
      </c>
      <c r="H110" s="62"/>
      <c r="I110" s="40"/>
      <c r="J110" s="43">
        <v>17100</v>
      </c>
      <c r="K110" s="40"/>
      <c r="L110" s="43">
        <v>17100</v>
      </c>
      <c r="M110" s="40"/>
      <c r="N110" s="39"/>
    </row>
    <row r="111" spans="1:14" ht="14.25" customHeight="1" x14ac:dyDescent="0.35">
      <c r="A111" s="81" t="s">
        <v>308</v>
      </c>
      <c r="B111" s="72"/>
      <c r="C111" s="92">
        <v>4275</v>
      </c>
      <c r="D111" s="72"/>
      <c r="E111" s="93">
        <v>10</v>
      </c>
      <c r="F111" s="72"/>
      <c r="G111" s="82">
        <v>42750</v>
      </c>
      <c r="H111" s="72"/>
      <c r="I111" s="46"/>
      <c r="J111" s="45">
        <v>42750</v>
      </c>
      <c r="K111" s="46"/>
      <c r="L111" s="45">
        <v>42750</v>
      </c>
      <c r="M111" s="46"/>
      <c r="N111" s="39"/>
    </row>
    <row r="112" spans="1:14" ht="14.25" customHeight="1" x14ac:dyDescent="0.35">
      <c r="A112" s="98" t="s">
        <v>309</v>
      </c>
      <c r="B112" s="67"/>
      <c r="C112" s="84"/>
      <c r="D112" s="67"/>
      <c r="E112" s="84"/>
      <c r="F112" s="67"/>
      <c r="G112" s="94">
        <v>128250</v>
      </c>
      <c r="H112" s="67"/>
      <c r="I112" s="53">
        <v>0</v>
      </c>
      <c r="J112" s="52">
        <v>128250</v>
      </c>
      <c r="K112" s="53">
        <v>0</v>
      </c>
      <c r="L112" s="52">
        <v>128250</v>
      </c>
      <c r="M112" s="52">
        <v>128250</v>
      </c>
      <c r="N112" s="39"/>
    </row>
    <row r="113" spans="1:14" ht="14.25" customHeight="1" x14ac:dyDescent="0.35">
      <c r="A113" s="77" t="s">
        <v>310</v>
      </c>
      <c r="B113" s="62"/>
      <c r="C113" s="78"/>
      <c r="D113" s="62"/>
      <c r="E113" s="78"/>
      <c r="F113" s="62"/>
      <c r="G113" s="78"/>
      <c r="H113" s="62"/>
      <c r="I113" s="40"/>
      <c r="J113" s="40"/>
      <c r="K113" s="40"/>
      <c r="L113" s="40"/>
      <c r="M113" s="40"/>
      <c r="N113" s="39"/>
    </row>
    <row r="114" spans="1:14" ht="14.25" customHeight="1" x14ac:dyDescent="0.35">
      <c r="A114" s="81" t="s">
        <v>311</v>
      </c>
      <c r="B114" s="72"/>
      <c r="C114" s="83"/>
      <c r="D114" s="72"/>
      <c r="E114" s="83"/>
      <c r="F114" s="72"/>
      <c r="G114" s="82">
        <v>15000</v>
      </c>
      <c r="H114" s="72"/>
      <c r="I114" s="45">
        <v>15000</v>
      </c>
      <c r="J114" s="46"/>
      <c r="K114" s="46"/>
      <c r="L114" s="45">
        <v>15000</v>
      </c>
      <c r="M114" s="46"/>
      <c r="N114" s="39"/>
    </row>
    <row r="115" spans="1:14" ht="14.25" customHeight="1" x14ac:dyDescent="0.35">
      <c r="A115" s="98" t="s">
        <v>312</v>
      </c>
      <c r="B115" s="67"/>
      <c r="C115" s="84"/>
      <c r="D115" s="67"/>
      <c r="E115" s="84"/>
      <c r="F115" s="67"/>
      <c r="G115" s="94">
        <v>15000</v>
      </c>
      <c r="H115" s="67"/>
      <c r="I115" s="52">
        <v>15000</v>
      </c>
      <c r="J115" s="53">
        <v>0</v>
      </c>
      <c r="K115" s="53">
        <v>0</v>
      </c>
      <c r="L115" s="52">
        <v>15000</v>
      </c>
      <c r="M115" s="52">
        <v>15000</v>
      </c>
      <c r="N115" s="39"/>
    </row>
    <row r="116" spans="1:14" ht="14.25" customHeight="1" x14ac:dyDescent="0.35">
      <c r="A116" s="101" t="s">
        <v>313</v>
      </c>
      <c r="B116" s="62"/>
      <c r="C116" s="95"/>
      <c r="D116" s="64"/>
      <c r="E116" s="95"/>
      <c r="F116" s="64"/>
      <c r="G116" s="96">
        <v>143250</v>
      </c>
      <c r="H116" s="64"/>
      <c r="I116" s="54">
        <v>15000</v>
      </c>
      <c r="J116" s="54">
        <v>128250</v>
      </c>
      <c r="K116" s="55">
        <v>0</v>
      </c>
      <c r="L116" s="54">
        <v>143250</v>
      </c>
      <c r="M116" s="57">
        <v>143250</v>
      </c>
      <c r="N116" s="39"/>
    </row>
    <row r="117" spans="1:14" ht="14.25" customHeight="1" x14ac:dyDescent="0.35">
      <c r="A117" s="78"/>
      <c r="B117" s="62"/>
      <c r="C117" s="78"/>
      <c r="D117" s="62"/>
      <c r="E117" s="78"/>
      <c r="F117" s="62"/>
      <c r="G117" s="78"/>
      <c r="H117" s="62"/>
      <c r="I117" s="40"/>
      <c r="J117" s="40"/>
      <c r="K117" s="40"/>
      <c r="L117" s="40"/>
      <c r="M117" s="40"/>
      <c r="N117" s="39"/>
    </row>
    <row r="118" spans="1:14" ht="14.25" customHeight="1" x14ac:dyDescent="0.35">
      <c r="A118" s="99" t="s">
        <v>314</v>
      </c>
      <c r="B118" s="64"/>
      <c r="C118" s="100"/>
      <c r="D118" s="64"/>
      <c r="E118" s="100"/>
      <c r="F118" s="64"/>
      <c r="G118" s="100"/>
      <c r="H118" s="64"/>
      <c r="I118" s="58">
        <v>2000</v>
      </c>
      <c r="J118" s="59">
        <v>366.67</v>
      </c>
      <c r="K118" s="59">
        <v>0</v>
      </c>
      <c r="L118" s="60"/>
      <c r="M118" s="60"/>
      <c r="N118" s="39"/>
    </row>
  </sheetData>
  <mergeCells count="541">
    <mergeCell ref="C117:D117"/>
    <mergeCell ref="E117:F117"/>
    <mergeCell ref="E115:F115"/>
    <mergeCell ref="G115:H115"/>
    <mergeCell ref="A116:B116"/>
    <mergeCell ref="C116:D116"/>
    <mergeCell ref="E116:F116"/>
    <mergeCell ref="G116:H116"/>
    <mergeCell ref="G117:H117"/>
    <mergeCell ref="A117:B117"/>
    <mergeCell ref="E111:F111"/>
    <mergeCell ref="G111:H111"/>
    <mergeCell ref="A109:B109"/>
    <mergeCell ref="A110:B110"/>
    <mergeCell ref="C110:D110"/>
    <mergeCell ref="E110:F110"/>
    <mergeCell ref="G110:H110"/>
    <mergeCell ref="A111:B111"/>
    <mergeCell ref="C111:D111"/>
    <mergeCell ref="C109:D109"/>
    <mergeCell ref="E109:F109"/>
    <mergeCell ref="E108:F108"/>
    <mergeCell ref="G108:H108"/>
    <mergeCell ref="G109:H109"/>
    <mergeCell ref="C105:D105"/>
    <mergeCell ref="E105:F105"/>
    <mergeCell ref="G105:H105"/>
    <mergeCell ref="A105:B105"/>
    <mergeCell ref="A106:B106"/>
    <mergeCell ref="C106:D106"/>
    <mergeCell ref="E106:F106"/>
    <mergeCell ref="G106:H106"/>
    <mergeCell ref="A107:B107"/>
    <mergeCell ref="C107:D107"/>
    <mergeCell ref="B55:C55"/>
    <mergeCell ref="D55:E55"/>
    <mergeCell ref="F55:G55"/>
    <mergeCell ref="H55:I55"/>
    <mergeCell ref="M55:N55"/>
    <mergeCell ref="E95:F95"/>
    <mergeCell ref="G95:H95"/>
    <mergeCell ref="A100:B100"/>
    <mergeCell ref="C100:D100"/>
    <mergeCell ref="E100:F100"/>
    <mergeCell ref="G100:H100"/>
    <mergeCell ref="M86:N86"/>
    <mergeCell ref="B87:C87"/>
    <mergeCell ref="D87:E87"/>
    <mergeCell ref="M87:N87"/>
    <mergeCell ref="F87:G87"/>
    <mergeCell ref="H87:I87"/>
    <mergeCell ref="D88:E88"/>
    <mergeCell ref="F88:G88"/>
    <mergeCell ref="H88:I88"/>
    <mergeCell ref="M88:N88"/>
    <mergeCell ref="A97:B97"/>
    <mergeCell ref="A98:B98"/>
    <mergeCell ref="C98:D98"/>
    <mergeCell ref="B53:C53"/>
    <mergeCell ref="D53:E53"/>
    <mergeCell ref="F53:G53"/>
    <mergeCell ref="H53:I53"/>
    <mergeCell ref="M53:N53"/>
    <mergeCell ref="B54:C54"/>
    <mergeCell ref="D54:E54"/>
    <mergeCell ref="M54:N54"/>
    <mergeCell ref="F54:G54"/>
    <mergeCell ref="H54:I54"/>
    <mergeCell ref="A50:N50"/>
    <mergeCell ref="M51:N51"/>
    <mergeCell ref="F52:G52"/>
    <mergeCell ref="H52:I52"/>
    <mergeCell ref="M52:N52"/>
    <mergeCell ref="B48:C48"/>
    <mergeCell ref="B51:C51"/>
    <mergeCell ref="D51:E51"/>
    <mergeCell ref="F51:G51"/>
    <mergeCell ref="H51:I51"/>
    <mergeCell ref="B52:C52"/>
    <mergeCell ref="D52:E52"/>
    <mergeCell ref="A118:B118"/>
    <mergeCell ref="C118:D118"/>
    <mergeCell ref="E118:F118"/>
    <mergeCell ref="G118:H118"/>
    <mergeCell ref="B86:C86"/>
    <mergeCell ref="D86:E86"/>
    <mergeCell ref="F86:G86"/>
    <mergeCell ref="H86:I86"/>
    <mergeCell ref="A89:M89"/>
    <mergeCell ref="C101:D101"/>
    <mergeCell ref="E101:F101"/>
    <mergeCell ref="G101:H101"/>
    <mergeCell ref="A101:B101"/>
    <mergeCell ref="A102:B102"/>
    <mergeCell ref="C102:D102"/>
    <mergeCell ref="E102:F102"/>
    <mergeCell ref="G102:H102"/>
    <mergeCell ref="A103:B103"/>
    <mergeCell ref="C103:D103"/>
    <mergeCell ref="A104:B104"/>
    <mergeCell ref="C104:D104"/>
    <mergeCell ref="E104:F104"/>
    <mergeCell ref="G104:H104"/>
    <mergeCell ref="G99:H99"/>
    <mergeCell ref="E103:F103"/>
    <mergeCell ref="G103:H103"/>
    <mergeCell ref="A115:B115"/>
    <mergeCell ref="C115:D115"/>
    <mergeCell ref="A92:B92"/>
    <mergeCell ref="C92:D92"/>
    <mergeCell ref="E92:F92"/>
    <mergeCell ref="G92:H92"/>
    <mergeCell ref="C93:D93"/>
    <mergeCell ref="E93:F93"/>
    <mergeCell ref="G93:H93"/>
    <mergeCell ref="A93:B93"/>
    <mergeCell ref="A94:B94"/>
    <mergeCell ref="C94:D94"/>
    <mergeCell ref="E94:F94"/>
    <mergeCell ref="G94:H94"/>
    <mergeCell ref="A95:B95"/>
    <mergeCell ref="C95:D95"/>
    <mergeCell ref="A96:B96"/>
    <mergeCell ref="C96:D96"/>
    <mergeCell ref="E107:F107"/>
    <mergeCell ref="G107:H107"/>
    <mergeCell ref="A108:B108"/>
    <mergeCell ref="C108:D108"/>
    <mergeCell ref="C113:D113"/>
    <mergeCell ref="E113:F113"/>
    <mergeCell ref="G113:H113"/>
    <mergeCell ref="A113:B113"/>
    <mergeCell ref="A114:B114"/>
    <mergeCell ref="C114:D114"/>
    <mergeCell ref="E114:F114"/>
    <mergeCell ref="G114:H114"/>
    <mergeCell ref="E91:F91"/>
    <mergeCell ref="G91:H91"/>
    <mergeCell ref="E96:F96"/>
    <mergeCell ref="G96:H96"/>
    <mergeCell ref="C97:D97"/>
    <mergeCell ref="E97:F97"/>
    <mergeCell ref="G97:H97"/>
    <mergeCell ref="E99:F99"/>
    <mergeCell ref="A112:B112"/>
    <mergeCell ref="C112:D112"/>
    <mergeCell ref="E112:F112"/>
    <mergeCell ref="G112:H112"/>
    <mergeCell ref="E98:F98"/>
    <mergeCell ref="G98:H98"/>
    <mergeCell ref="A99:B99"/>
    <mergeCell ref="C99:D99"/>
    <mergeCell ref="B88:C88"/>
    <mergeCell ref="A90:B90"/>
    <mergeCell ref="C90:D90"/>
    <mergeCell ref="E90:F90"/>
    <mergeCell ref="G90:H90"/>
    <mergeCell ref="A91:B91"/>
    <mergeCell ref="C91:D91"/>
    <mergeCell ref="B84:C84"/>
    <mergeCell ref="D84:E84"/>
    <mergeCell ref="M84:N84"/>
    <mergeCell ref="F84:G84"/>
    <mergeCell ref="H84:I84"/>
    <mergeCell ref="B85:C85"/>
    <mergeCell ref="D85:E85"/>
    <mergeCell ref="F85:G85"/>
    <mergeCell ref="H85:I85"/>
    <mergeCell ref="M85:N85"/>
    <mergeCell ref="B82:C82"/>
    <mergeCell ref="D82:E82"/>
    <mergeCell ref="F82:G82"/>
    <mergeCell ref="H82:I82"/>
    <mergeCell ref="M82:N82"/>
    <mergeCell ref="B83:C83"/>
    <mergeCell ref="D83:E83"/>
    <mergeCell ref="F83:G83"/>
    <mergeCell ref="H83:I83"/>
    <mergeCell ref="M83:N83"/>
    <mergeCell ref="B80:C80"/>
    <mergeCell ref="D80:E80"/>
    <mergeCell ref="F80:G80"/>
    <mergeCell ref="H80:I80"/>
    <mergeCell ref="M80:N80"/>
    <mergeCell ref="B81:C81"/>
    <mergeCell ref="D81:E81"/>
    <mergeCell ref="M81:N81"/>
    <mergeCell ref="F81:G81"/>
    <mergeCell ref="H81:I81"/>
    <mergeCell ref="B78:C78"/>
    <mergeCell ref="D78:E78"/>
    <mergeCell ref="M78:N78"/>
    <mergeCell ref="F78:G78"/>
    <mergeCell ref="H78:I78"/>
    <mergeCell ref="B79:C79"/>
    <mergeCell ref="D79:E79"/>
    <mergeCell ref="F79:G79"/>
    <mergeCell ref="H79:I79"/>
    <mergeCell ref="M79:N79"/>
    <mergeCell ref="B76:C76"/>
    <mergeCell ref="D76:E76"/>
    <mergeCell ref="F76:G76"/>
    <mergeCell ref="H76:I76"/>
    <mergeCell ref="M76:N76"/>
    <mergeCell ref="B77:C77"/>
    <mergeCell ref="D77:E77"/>
    <mergeCell ref="F77:G77"/>
    <mergeCell ref="H77:I77"/>
    <mergeCell ref="M77:N77"/>
    <mergeCell ref="B74:C74"/>
    <mergeCell ref="D74:E74"/>
    <mergeCell ref="F74:G74"/>
    <mergeCell ref="H74:I74"/>
    <mergeCell ref="M74:N74"/>
    <mergeCell ref="B75:C75"/>
    <mergeCell ref="D75:E75"/>
    <mergeCell ref="M75:N75"/>
    <mergeCell ref="F75:G75"/>
    <mergeCell ref="H75:I75"/>
    <mergeCell ref="B72:C72"/>
    <mergeCell ref="D72:E72"/>
    <mergeCell ref="M72:N72"/>
    <mergeCell ref="F72:G72"/>
    <mergeCell ref="H72:I72"/>
    <mergeCell ref="B73:C73"/>
    <mergeCell ref="D73:E73"/>
    <mergeCell ref="F73:G73"/>
    <mergeCell ref="H73:I73"/>
    <mergeCell ref="M73:N73"/>
    <mergeCell ref="B70:C70"/>
    <mergeCell ref="D70:E70"/>
    <mergeCell ref="F70:G70"/>
    <mergeCell ref="H70:I70"/>
    <mergeCell ref="M70:N70"/>
    <mergeCell ref="B71:C71"/>
    <mergeCell ref="D71:E71"/>
    <mergeCell ref="F71:G71"/>
    <mergeCell ref="H71:I71"/>
    <mergeCell ref="M71:N71"/>
    <mergeCell ref="B68:C68"/>
    <mergeCell ref="D68:E68"/>
    <mergeCell ref="F68:G68"/>
    <mergeCell ref="H68:I68"/>
    <mergeCell ref="M68:N68"/>
    <mergeCell ref="B69:C69"/>
    <mergeCell ref="D69:E69"/>
    <mergeCell ref="M69:N69"/>
    <mergeCell ref="F69:G69"/>
    <mergeCell ref="H69:I69"/>
    <mergeCell ref="B66:C66"/>
    <mergeCell ref="D66:E66"/>
    <mergeCell ref="M66:N66"/>
    <mergeCell ref="F66:G66"/>
    <mergeCell ref="H66:I66"/>
    <mergeCell ref="B67:C67"/>
    <mergeCell ref="D67:E67"/>
    <mergeCell ref="F67:G67"/>
    <mergeCell ref="H67:I67"/>
    <mergeCell ref="M67:N67"/>
    <mergeCell ref="B64:C64"/>
    <mergeCell ref="D64:E64"/>
    <mergeCell ref="F64:G64"/>
    <mergeCell ref="H64:I64"/>
    <mergeCell ref="M64:N64"/>
    <mergeCell ref="B65:C65"/>
    <mergeCell ref="D65:E65"/>
    <mergeCell ref="F65:G65"/>
    <mergeCell ref="H65:I65"/>
    <mergeCell ref="M65:N65"/>
    <mergeCell ref="B62:C62"/>
    <mergeCell ref="D62:E62"/>
    <mergeCell ref="F62:G62"/>
    <mergeCell ref="H62:I62"/>
    <mergeCell ref="M62:N62"/>
    <mergeCell ref="B63:C63"/>
    <mergeCell ref="D63:E63"/>
    <mergeCell ref="M63:N63"/>
    <mergeCell ref="F63:G63"/>
    <mergeCell ref="H63:I63"/>
    <mergeCell ref="B60:C60"/>
    <mergeCell ref="D60:E60"/>
    <mergeCell ref="M60:N60"/>
    <mergeCell ref="F60:G60"/>
    <mergeCell ref="H60:I60"/>
    <mergeCell ref="B61:C61"/>
    <mergeCell ref="D61:E61"/>
    <mergeCell ref="F61:G61"/>
    <mergeCell ref="H61:I61"/>
    <mergeCell ref="M61:N61"/>
    <mergeCell ref="B58:C58"/>
    <mergeCell ref="D58:E58"/>
    <mergeCell ref="F58:G58"/>
    <mergeCell ref="H58:I58"/>
    <mergeCell ref="M58:N58"/>
    <mergeCell ref="B59:C59"/>
    <mergeCell ref="D59:E59"/>
    <mergeCell ref="F59:G59"/>
    <mergeCell ref="H59:I59"/>
    <mergeCell ref="M59:N59"/>
    <mergeCell ref="B56:C56"/>
    <mergeCell ref="D56:E56"/>
    <mergeCell ref="F56:G56"/>
    <mergeCell ref="H56:I56"/>
    <mergeCell ref="M56:N56"/>
    <mergeCell ref="B57:C57"/>
    <mergeCell ref="D57:E57"/>
    <mergeCell ref="M57:N57"/>
    <mergeCell ref="F57:G57"/>
    <mergeCell ref="H57:I57"/>
    <mergeCell ref="B21:C21"/>
    <mergeCell ref="D21:E21"/>
    <mergeCell ref="F21:G21"/>
    <mergeCell ref="H21:I21"/>
    <mergeCell ref="M21:N21"/>
    <mergeCell ref="B49:C49"/>
    <mergeCell ref="D49:E49"/>
    <mergeCell ref="F49:G49"/>
    <mergeCell ref="H49:I49"/>
    <mergeCell ref="M49:N49"/>
    <mergeCell ref="B46:C46"/>
    <mergeCell ref="D46:E46"/>
    <mergeCell ref="F46:G46"/>
    <mergeCell ref="H46:I46"/>
    <mergeCell ref="M46:N46"/>
    <mergeCell ref="B47:C47"/>
    <mergeCell ref="D47:E47"/>
    <mergeCell ref="M47:N47"/>
    <mergeCell ref="F47:G47"/>
    <mergeCell ref="H47:I47"/>
    <mergeCell ref="D48:E48"/>
    <mergeCell ref="F48:G48"/>
    <mergeCell ref="H48:I48"/>
    <mergeCell ref="M48:N48"/>
    <mergeCell ref="B19:C19"/>
    <mergeCell ref="D19:E19"/>
    <mergeCell ref="F19:G19"/>
    <mergeCell ref="H19:I19"/>
    <mergeCell ref="M19:N19"/>
    <mergeCell ref="B20:C20"/>
    <mergeCell ref="D20:E20"/>
    <mergeCell ref="M20:N20"/>
    <mergeCell ref="F20:G20"/>
    <mergeCell ref="H20:I20"/>
    <mergeCell ref="B17:C17"/>
    <mergeCell ref="D17:E17"/>
    <mergeCell ref="M17:N17"/>
    <mergeCell ref="F17:G17"/>
    <mergeCell ref="H17:I17"/>
    <mergeCell ref="B18:C18"/>
    <mergeCell ref="D18:E18"/>
    <mergeCell ref="F18:G18"/>
    <mergeCell ref="H18:I18"/>
    <mergeCell ref="M18:N18"/>
    <mergeCell ref="B15:C15"/>
    <mergeCell ref="D15:E15"/>
    <mergeCell ref="F15:G15"/>
    <mergeCell ref="H15:I15"/>
    <mergeCell ref="M15:N15"/>
    <mergeCell ref="B16:C16"/>
    <mergeCell ref="D16:E16"/>
    <mergeCell ref="F16:G16"/>
    <mergeCell ref="H16:I16"/>
    <mergeCell ref="M16:N16"/>
    <mergeCell ref="B13:C13"/>
    <mergeCell ref="D13:E13"/>
    <mergeCell ref="F13:G13"/>
    <mergeCell ref="H13:I13"/>
    <mergeCell ref="M13:N13"/>
    <mergeCell ref="B14:C14"/>
    <mergeCell ref="D14:E14"/>
    <mergeCell ref="M14:N14"/>
    <mergeCell ref="F14:G14"/>
    <mergeCell ref="H14:I14"/>
    <mergeCell ref="B44:C44"/>
    <mergeCell ref="D44:E44"/>
    <mergeCell ref="M44:N44"/>
    <mergeCell ref="F44:G44"/>
    <mergeCell ref="H44:I44"/>
    <mergeCell ref="B45:C45"/>
    <mergeCell ref="D45:E45"/>
    <mergeCell ref="F45:G45"/>
    <mergeCell ref="H45:I45"/>
    <mergeCell ref="M45:N45"/>
    <mergeCell ref="B42:C42"/>
    <mergeCell ref="D42:E42"/>
    <mergeCell ref="F42:G42"/>
    <mergeCell ref="H42:I42"/>
    <mergeCell ref="M42:N42"/>
    <mergeCell ref="B43:C43"/>
    <mergeCell ref="D43:E43"/>
    <mergeCell ref="F43:G43"/>
    <mergeCell ref="H43:I43"/>
    <mergeCell ref="M43:N43"/>
    <mergeCell ref="B40:C40"/>
    <mergeCell ref="D40:E40"/>
    <mergeCell ref="F40:G40"/>
    <mergeCell ref="H40:I40"/>
    <mergeCell ref="M40:N40"/>
    <mergeCell ref="B41:C41"/>
    <mergeCell ref="D41:E41"/>
    <mergeCell ref="M41:N41"/>
    <mergeCell ref="F41:G41"/>
    <mergeCell ref="H41:I41"/>
    <mergeCell ref="B38:C38"/>
    <mergeCell ref="D38:E38"/>
    <mergeCell ref="M38:N38"/>
    <mergeCell ref="F38:G38"/>
    <mergeCell ref="H38:I38"/>
    <mergeCell ref="B39:C39"/>
    <mergeCell ref="D39:E39"/>
    <mergeCell ref="F39:G39"/>
    <mergeCell ref="H39:I39"/>
    <mergeCell ref="M39:N39"/>
    <mergeCell ref="B36:C36"/>
    <mergeCell ref="D36:E36"/>
    <mergeCell ref="F36:G36"/>
    <mergeCell ref="H36:I36"/>
    <mergeCell ref="M36:N36"/>
    <mergeCell ref="B37:C37"/>
    <mergeCell ref="D37:E37"/>
    <mergeCell ref="F37:G37"/>
    <mergeCell ref="H37:I37"/>
    <mergeCell ref="M37:N37"/>
    <mergeCell ref="B34:C34"/>
    <mergeCell ref="D34:E34"/>
    <mergeCell ref="F34:G34"/>
    <mergeCell ref="H34:I34"/>
    <mergeCell ref="M34:N34"/>
    <mergeCell ref="B35:C35"/>
    <mergeCell ref="D35:E35"/>
    <mergeCell ref="M35:N35"/>
    <mergeCell ref="F35:G35"/>
    <mergeCell ref="H35:I35"/>
    <mergeCell ref="B32:C32"/>
    <mergeCell ref="D32:E32"/>
    <mergeCell ref="M32:N32"/>
    <mergeCell ref="F32:G32"/>
    <mergeCell ref="H32:I32"/>
    <mergeCell ref="B33:C33"/>
    <mergeCell ref="D33:E33"/>
    <mergeCell ref="F33:G33"/>
    <mergeCell ref="H33:I33"/>
    <mergeCell ref="M33:N33"/>
    <mergeCell ref="B30:C30"/>
    <mergeCell ref="D30:E30"/>
    <mergeCell ref="F30:G30"/>
    <mergeCell ref="H30:I30"/>
    <mergeCell ref="M30:N30"/>
    <mergeCell ref="B31:C31"/>
    <mergeCell ref="D31:E31"/>
    <mergeCell ref="F31:G31"/>
    <mergeCell ref="H31:I31"/>
    <mergeCell ref="M31:N31"/>
    <mergeCell ref="B28:C28"/>
    <mergeCell ref="D28:E28"/>
    <mergeCell ref="F28:G28"/>
    <mergeCell ref="H28:I28"/>
    <mergeCell ref="M28:N28"/>
    <mergeCell ref="B29:C29"/>
    <mergeCell ref="D29:E29"/>
    <mergeCell ref="M29:N29"/>
    <mergeCell ref="F29:G29"/>
    <mergeCell ref="H29:I29"/>
    <mergeCell ref="B26:C26"/>
    <mergeCell ref="D26:E26"/>
    <mergeCell ref="M26:N26"/>
    <mergeCell ref="F26:G26"/>
    <mergeCell ref="H26:I26"/>
    <mergeCell ref="B27:C27"/>
    <mergeCell ref="D27:E27"/>
    <mergeCell ref="F27:G27"/>
    <mergeCell ref="H27:I27"/>
    <mergeCell ref="M27:N27"/>
    <mergeCell ref="B24:C24"/>
    <mergeCell ref="D24:E24"/>
    <mergeCell ref="F24:G24"/>
    <mergeCell ref="H24:I24"/>
    <mergeCell ref="M24:N24"/>
    <mergeCell ref="B25:C25"/>
    <mergeCell ref="D25:E25"/>
    <mergeCell ref="F25:G25"/>
    <mergeCell ref="H25:I25"/>
    <mergeCell ref="M25:N25"/>
    <mergeCell ref="B22:C22"/>
    <mergeCell ref="D22:E22"/>
    <mergeCell ref="F22:G22"/>
    <mergeCell ref="H22:I22"/>
    <mergeCell ref="M22:N22"/>
    <mergeCell ref="B23:C23"/>
    <mergeCell ref="D23:E23"/>
    <mergeCell ref="M23:N23"/>
    <mergeCell ref="F23:G23"/>
    <mergeCell ref="H23:I23"/>
    <mergeCell ref="D9:E9"/>
    <mergeCell ref="F9:G9"/>
    <mergeCell ref="H9:I9"/>
    <mergeCell ref="M9:N9"/>
    <mergeCell ref="A10:N10"/>
    <mergeCell ref="M11:N11"/>
    <mergeCell ref="F12:G12"/>
    <mergeCell ref="H12:I12"/>
    <mergeCell ref="M12:N12"/>
    <mergeCell ref="B9:C9"/>
    <mergeCell ref="B11:C11"/>
    <mergeCell ref="D11:E11"/>
    <mergeCell ref="F11:G11"/>
    <mergeCell ref="H11:I11"/>
    <mergeCell ref="B12:C12"/>
    <mergeCell ref="D12:E12"/>
    <mergeCell ref="B7:C7"/>
    <mergeCell ref="D7:E7"/>
    <mergeCell ref="F7:G7"/>
    <mergeCell ref="H7:I7"/>
    <mergeCell ref="M7:N7"/>
    <mergeCell ref="B8:C8"/>
    <mergeCell ref="D8:E8"/>
    <mergeCell ref="M8:N8"/>
    <mergeCell ref="F8:G8"/>
    <mergeCell ref="H8:I8"/>
    <mergeCell ref="B5:C5"/>
    <mergeCell ref="D5:E5"/>
    <mergeCell ref="M5:N5"/>
    <mergeCell ref="F5:G5"/>
    <mergeCell ref="H5:I5"/>
    <mergeCell ref="B6:C6"/>
    <mergeCell ref="D6:E6"/>
    <mergeCell ref="F6:G6"/>
    <mergeCell ref="H6:I6"/>
    <mergeCell ref="M6:N6"/>
    <mergeCell ref="A1:N1"/>
    <mergeCell ref="A2:N2"/>
    <mergeCell ref="B3:C3"/>
    <mergeCell ref="D3:E3"/>
    <mergeCell ref="F3:G3"/>
    <mergeCell ref="H3:I3"/>
    <mergeCell ref="M3:N3"/>
    <mergeCell ref="B4:C4"/>
    <mergeCell ref="D4:E4"/>
    <mergeCell ref="F4:G4"/>
    <mergeCell ref="H4:I4"/>
    <mergeCell ref="M4:N4"/>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4"/>
  <sheetViews>
    <sheetView topLeftCell="A63" workbookViewId="0">
      <selection activeCell="E66" sqref="E66"/>
    </sheetView>
  </sheetViews>
  <sheetFormatPr defaultColWidth="14.453125" defaultRowHeight="15" customHeight="1" x14ac:dyDescent="0.35"/>
  <cols>
    <col min="1" max="1" width="22" customWidth="1"/>
    <col min="2" max="2" width="42.453125" customWidth="1"/>
    <col min="3" max="3" width="11.453125" customWidth="1"/>
    <col min="4" max="4" width="18.1796875" customWidth="1"/>
    <col min="5" max="5" width="12.81640625" customWidth="1"/>
    <col min="6" max="6" width="8.1796875" customWidth="1"/>
    <col min="7" max="7" width="14.6328125" customWidth="1"/>
    <col min="8" max="8" width="10.6328125" customWidth="1"/>
    <col min="9" max="9" width="9.36328125" customWidth="1"/>
    <col min="10" max="11" width="10.1796875" customWidth="1"/>
    <col min="12" max="26" width="20.81640625" customWidth="1"/>
  </cols>
  <sheetData>
    <row r="1" spans="1:10" ht="11.25" customHeight="1" x14ac:dyDescent="0.35">
      <c r="A1" s="1"/>
      <c r="B1" s="2"/>
      <c r="C1" s="66" t="s">
        <v>106</v>
      </c>
      <c r="D1" s="67"/>
      <c r="E1" s="67"/>
      <c r="F1" s="67"/>
      <c r="G1" s="67"/>
      <c r="H1" s="67"/>
      <c r="I1" s="67"/>
      <c r="J1" s="68"/>
    </row>
    <row r="2" spans="1:10" ht="11.25" customHeight="1" x14ac:dyDescent="0.35">
      <c r="A2" s="1"/>
      <c r="B2" s="1"/>
      <c r="C2" s="69"/>
      <c r="D2" s="62"/>
      <c r="E2" s="62"/>
      <c r="F2" s="62"/>
      <c r="G2" s="62"/>
      <c r="H2" s="62"/>
      <c r="I2" s="62"/>
      <c r="J2" s="70"/>
    </row>
    <row r="3" spans="1:10" ht="11.25" customHeight="1" x14ac:dyDescent="0.35">
      <c r="A3" s="1"/>
      <c r="B3" s="1"/>
      <c r="C3" s="69"/>
      <c r="D3" s="62"/>
      <c r="E3" s="62"/>
      <c r="F3" s="62"/>
      <c r="G3" s="62"/>
      <c r="H3" s="62"/>
      <c r="I3" s="62"/>
      <c r="J3" s="70"/>
    </row>
    <row r="4" spans="1:10" ht="11.25" customHeight="1" x14ac:dyDescent="0.35">
      <c r="A4" s="1"/>
      <c r="B4" s="1"/>
      <c r="C4" s="69"/>
      <c r="D4" s="62"/>
      <c r="E4" s="62"/>
      <c r="F4" s="62"/>
      <c r="G4" s="62"/>
      <c r="H4" s="62"/>
      <c r="I4" s="62"/>
      <c r="J4" s="70"/>
    </row>
    <row r="5" spans="1:10" ht="11.25" customHeight="1" x14ac:dyDescent="0.35">
      <c r="A5" s="1"/>
      <c r="B5" s="1"/>
      <c r="C5" s="71"/>
      <c r="D5" s="72"/>
      <c r="E5" s="72"/>
      <c r="F5" s="72"/>
      <c r="G5" s="72"/>
      <c r="H5" s="72"/>
      <c r="I5" s="72"/>
      <c r="J5" s="73"/>
    </row>
    <row r="6" spans="1:10" ht="11.25" customHeight="1" x14ac:dyDescent="0.35">
      <c r="A6" s="1"/>
      <c r="B6" s="1"/>
      <c r="C6" s="1"/>
      <c r="D6" s="3"/>
      <c r="E6" s="3"/>
      <c r="F6" s="3"/>
      <c r="G6" s="4"/>
      <c r="H6" s="3"/>
      <c r="I6" s="3"/>
      <c r="J6" s="3"/>
    </row>
    <row r="7" spans="1:10" ht="11.25" customHeight="1" x14ac:dyDescent="0.35">
      <c r="A7" s="1"/>
      <c r="B7" s="5" t="s">
        <v>1</v>
      </c>
      <c r="C7" s="5" t="s">
        <v>2</v>
      </c>
      <c r="D7" s="5" t="s">
        <v>3</v>
      </c>
      <c r="E7" s="6" t="s">
        <v>157</v>
      </c>
      <c r="F7" s="7"/>
      <c r="G7" s="8" t="s">
        <v>5</v>
      </c>
      <c r="H7" s="9"/>
      <c r="I7" s="6"/>
      <c r="J7" s="10"/>
    </row>
    <row r="8" spans="1:10" ht="11.25" customHeight="1" x14ac:dyDescent="0.35">
      <c r="A8" s="1"/>
      <c r="B8" s="1" t="s">
        <v>6</v>
      </c>
      <c r="C8" s="1" t="s">
        <v>7</v>
      </c>
      <c r="D8" s="1" t="s">
        <v>8</v>
      </c>
      <c r="E8" s="3">
        <v>135000</v>
      </c>
      <c r="F8" s="3"/>
      <c r="G8" s="3">
        <f>E8/3</f>
        <v>45000</v>
      </c>
      <c r="H8" s="3"/>
      <c r="I8" s="3"/>
      <c r="J8" s="3"/>
    </row>
    <row r="9" spans="1:10" ht="11.25" customHeight="1" x14ac:dyDescent="0.35">
      <c r="A9" s="1"/>
      <c r="B9" s="1" t="s">
        <v>6</v>
      </c>
      <c r="C9" s="1" t="s">
        <v>7</v>
      </c>
      <c r="D9" s="1" t="s">
        <v>9</v>
      </c>
      <c r="E9" s="3">
        <v>30000</v>
      </c>
      <c r="F9" s="3"/>
      <c r="G9" s="3"/>
      <c r="H9" s="3"/>
      <c r="I9" s="3"/>
      <c r="J9" s="3"/>
    </row>
    <row r="10" spans="1:10" ht="11.25" customHeight="1" x14ac:dyDescent="0.35">
      <c r="A10" s="1"/>
      <c r="B10" s="1" t="s">
        <v>10</v>
      </c>
      <c r="C10" s="1" t="s">
        <v>7</v>
      </c>
      <c r="D10" s="1" t="s">
        <v>11</v>
      </c>
      <c r="E10" s="3">
        <v>175000</v>
      </c>
      <c r="F10" s="3"/>
      <c r="G10" s="3"/>
      <c r="H10" s="3"/>
      <c r="I10" s="3"/>
      <c r="J10" s="3"/>
    </row>
    <row r="11" spans="1:10" ht="12" customHeight="1" x14ac:dyDescent="0.35">
      <c r="A11" s="1"/>
      <c r="B11" s="11" t="s">
        <v>12</v>
      </c>
      <c r="C11" s="11" t="s">
        <v>7</v>
      </c>
      <c r="D11" s="11" t="s">
        <v>13</v>
      </c>
      <c r="E11" s="12">
        <v>45000</v>
      </c>
      <c r="F11" s="12"/>
      <c r="G11" s="13"/>
      <c r="H11" s="12"/>
      <c r="I11" s="12"/>
      <c r="J11" s="3"/>
    </row>
    <row r="12" spans="1:10" ht="11.25" customHeight="1" x14ac:dyDescent="0.35">
      <c r="A12" s="1"/>
      <c r="B12" s="1"/>
      <c r="C12" s="14"/>
      <c r="D12" s="14" t="s">
        <v>14</v>
      </c>
      <c r="E12" s="10">
        <f>SUM(E8:E11)</f>
        <v>385000</v>
      </c>
      <c r="F12" s="10"/>
      <c r="G12" s="3"/>
      <c r="H12" s="3"/>
      <c r="I12" s="3"/>
      <c r="J12" s="3"/>
    </row>
    <row r="13" spans="1:10" ht="11.25" customHeight="1" x14ac:dyDescent="0.35">
      <c r="A13" s="1"/>
      <c r="B13" s="1"/>
      <c r="C13" s="1"/>
      <c r="D13" s="3"/>
      <c r="E13" s="3"/>
      <c r="F13" s="3"/>
      <c r="G13" s="4"/>
      <c r="H13" s="3"/>
      <c r="I13" s="3"/>
      <c r="J13" s="3"/>
    </row>
    <row r="14" spans="1:10" ht="11.25" customHeight="1" x14ac:dyDescent="0.35">
      <c r="A14" s="14"/>
      <c r="B14" s="14"/>
      <c r="C14" s="5" t="s">
        <v>15</v>
      </c>
      <c r="D14" s="6" t="s">
        <v>16</v>
      </c>
      <c r="E14" s="6" t="s">
        <v>17</v>
      </c>
      <c r="F14" s="6"/>
      <c r="G14" s="6" t="s">
        <v>18</v>
      </c>
      <c r="H14" s="6" t="s">
        <v>19</v>
      </c>
      <c r="I14" s="6" t="s">
        <v>20</v>
      </c>
      <c r="J14" s="6" t="s">
        <v>21</v>
      </c>
    </row>
    <row r="15" spans="1:10" ht="11.25" customHeight="1" x14ac:dyDescent="0.35">
      <c r="A15" s="63" t="s">
        <v>22</v>
      </c>
      <c r="B15" s="64"/>
      <c r="C15" s="15"/>
      <c r="D15" s="16"/>
      <c r="E15" s="16"/>
      <c r="F15" s="16"/>
      <c r="G15" s="16"/>
      <c r="H15" s="16"/>
      <c r="I15" s="16"/>
      <c r="J15" s="16"/>
    </row>
    <row r="16" spans="1:10" ht="11.25" customHeight="1" x14ac:dyDescent="0.35">
      <c r="A16" s="76" t="s">
        <v>111</v>
      </c>
      <c r="B16" s="62"/>
      <c r="C16" s="1"/>
      <c r="D16" s="3"/>
      <c r="E16" s="3"/>
      <c r="F16" s="3"/>
      <c r="G16" s="3"/>
      <c r="H16" s="3"/>
      <c r="I16" s="3"/>
      <c r="J16" s="3"/>
    </row>
    <row r="17" spans="1:11" ht="11.25" customHeight="1" x14ac:dyDescent="0.35">
      <c r="A17" s="1"/>
      <c r="B17" s="1" t="s">
        <v>158</v>
      </c>
      <c r="C17" s="1">
        <f t="shared" ref="C17:C20" si="0">44*10</f>
        <v>440</v>
      </c>
      <c r="D17" s="3">
        <v>10.5</v>
      </c>
      <c r="E17" s="3">
        <f t="shared" ref="E17:E27" si="1">C17*D17</f>
        <v>4620</v>
      </c>
      <c r="F17" s="3"/>
      <c r="G17" s="3">
        <f t="shared" ref="G17:G27" si="2">E17/2</f>
        <v>2310</v>
      </c>
      <c r="H17" s="3">
        <f t="shared" ref="H17:H27" si="3">E17/2</f>
        <v>2310</v>
      </c>
      <c r="I17" s="3"/>
      <c r="J17" s="3">
        <f t="shared" ref="J17:J27" si="4">SUM(G17:I17)</f>
        <v>4620</v>
      </c>
      <c r="K17" s="3"/>
    </row>
    <row r="18" spans="1:11" ht="11.25" customHeight="1" x14ac:dyDescent="0.35">
      <c r="A18" s="1"/>
      <c r="B18" s="1" t="s">
        <v>159</v>
      </c>
      <c r="C18" s="1">
        <f t="shared" si="0"/>
        <v>440</v>
      </c>
      <c r="D18" s="3">
        <v>10.5</v>
      </c>
      <c r="E18" s="3">
        <f t="shared" si="1"/>
        <v>4620</v>
      </c>
      <c r="F18" s="3"/>
      <c r="G18" s="3">
        <f t="shared" si="2"/>
        <v>2310</v>
      </c>
      <c r="H18" s="3">
        <f t="shared" si="3"/>
        <v>2310</v>
      </c>
      <c r="I18" s="3"/>
      <c r="J18" s="3">
        <f t="shared" si="4"/>
        <v>4620</v>
      </c>
      <c r="K18" s="3"/>
    </row>
    <row r="19" spans="1:11" ht="11.25" customHeight="1" x14ac:dyDescent="0.35">
      <c r="A19" s="1"/>
      <c r="B19" s="1" t="s">
        <v>161</v>
      </c>
      <c r="C19" s="1">
        <f t="shared" si="0"/>
        <v>440</v>
      </c>
      <c r="D19" s="3">
        <v>10.5</v>
      </c>
      <c r="E19" s="3">
        <f t="shared" si="1"/>
        <v>4620</v>
      </c>
      <c r="F19" s="3"/>
      <c r="G19" s="3">
        <f t="shared" si="2"/>
        <v>2310</v>
      </c>
      <c r="H19" s="3">
        <f t="shared" si="3"/>
        <v>2310</v>
      </c>
      <c r="I19" s="3"/>
      <c r="J19" s="3">
        <f t="shared" si="4"/>
        <v>4620</v>
      </c>
      <c r="K19" s="3"/>
    </row>
    <row r="20" spans="1:11" ht="11.25" customHeight="1" x14ac:dyDescent="0.35">
      <c r="A20" s="1"/>
      <c r="B20" s="1" t="s">
        <v>160</v>
      </c>
      <c r="C20" s="1">
        <f t="shared" si="0"/>
        <v>440</v>
      </c>
      <c r="D20" s="3">
        <v>10.5</v>
      </c>
      <c r="E20" s="3">
        <f t="shared" si="1"/>
        <v>4620</v>
      </c>
      <c r="F20" s="3"/>
      <c r="G20" s="3">
        <f t="shared" si="2"/>
        <v>2310</v>
      </c>
      <c r="H20" s="3">
        <f t="shared" si="3"/>
        <v>2310</v>
      </c>
      <c r="I20" s="3"/>
      <c r="J20" s="3">
        <f t="shared" si="4"/>
        <v>4620</v>
      </c>
      <c r="K20" s="3"/>
    </row>
    <row r="21" spans="1:11" ht="11.25" customHeight="1" x14ac:dyDescent="0.35">
      <c r="A21" s="1"/>
      <c r="B21" s="1" t="s">
        <v>164</v>
      </c>
      <c r="C21" s="1">
        <f>44*6</f>
        <v>264</v>
      </c>
      <c r="D21" s="3">
        <v>10.5</v>
      </c>
      <c r="E21" s="3">
        <f t="shared" si="1"/>
        <v>2772</v>
      </c>
      <c r="F21" s="3"/>
      <c r="G21" s="3">
        <f t="shared" si="2"/>
        <v>1386</v>
      </c>
      <c r="H21" s="3">
        <f t="shared" si="3"/>
        <v>1386</v>
      </c>
      <c r="I21" s="3"/>
      <c r="J21" s="3">
        <f t="shared" si="4"/>
        <v>2772</v>
      </c>
      <c r="K21" s="3"/>
    </row>
    <row r="22" spans="1:11" ht="11.25" customHeight="1" x14ac:dyDescent="0.35">
      <c r="A22" s="1"/>
      <c r="B22" s="1" t="s">
        <v>117</v>
      </c>
      <c r="C22" s="1">
        <f t="shared" ref="C22:C26" si="5">44*4</f>
        <v>176</v>
      </c>
      <c r="D22" s="3">
        <v>10.5</v>
      </c>
      <c r="E22" s="3">
        <f t="shared" si="1"/>
        <v>1848</v>
      </c>
      <c r="F22" s="3"/>
      <c r="G22" s="3">
        <f t="shared" si="2"/>
        <v>924</v>
      </c>
      <c r="H22" s="3">
        <f t="shared" si="3"/>
        <v>924</v>
      </c>
      <c r="I22" s="3"/>
      <c r="J22" s="3">
        <f t="shared" si="4"/>
        <v>1848</v>
      </c>
      <c r="K22" s="3"/>
    </row>
    <row r="23" spans="1:11" ht="11.25" customHeight="1" x14ac:dyDescent="0.35">
      <c r="A23" s="1"/>
      <c r="B23" s="1" t="s">
        <v>116</v>
      </c>
      <c r="C23" s="1">
        <f t="shared" si="5"/>
        <v>176</v>
      </c>
      <c r="D23" s="3">
        <v>10.5</v>
      </c>
      <c r="E23" s="3">
        <f t="shared" si="1"/>
        <v>1848</v>
      </c>
      <c r="F23" s="3"/>
      <c r="G23" s="3">
        <f t="shared" si="2"/>
        <v>924</v>
      </c>
      <c r="H23" s="3">
        <f t="shared" si="3"/>
        <v>924</v>
      </c>
      <c r="I23" s="3"/>
      <c r="J23" s="3">
        <f t="shared" si="4"/>
        <v>1848</v>
      </c>
      <c r="K23" s="3"/>
    </row>
    <row r="24" spans="1:11" ht="11.25" customHeight="1" x14ac:dyDescent="0.35">
      <c r="A24" s="1"/>
      <c r="B24" s="1" t="s">
        <v>315</v>
      </c>
      <c r="C24" s="1">
        <f t="shared" si="5"/>
        <v>176</v>
      </c>
      <c r="D24" s="3">
        <v>10.5</v>
      </c>
      <c r="E24" s="3">
        <f t="shared" si="1"/>
        <v>1848</v>
      </c>
      <c r="F24" s="3"/>
      <c r="G24" s="3">
        <f t="shared" si="2"/>
        <v>924</v>
      </c>
      <c r="H24" s="3">
        <f t="shared" si="3"/>
        <v>924</v>
      </c>
      <c r="I24" s="3"/>
      <c r="J24" s="3">
        <f t="shared" si="4"/>
        <v>1848</v>
      </c>
      <c r="K24" s="3"/>
    </row>
    <row r="25" spans="1:11" ht="11.25" customHeight="1" x14ac:dyDescent="0.35">
      <c r="A25" s="1"/>
      <c r="B25" s="1" t="s">
        <v>316</v>
      </c>
      <c r="C25" s="1">
        <f t="shared" si="5"/>
        <v>176</v>
      </c>
      <c r="D25" s="3">
        <v>10.5</v>
      </c>
      <c r="E25" s="3">
        <f t="shared" si="1"/>
        <v>1848</v>
      </c>
      <c r="F25" s="3"/>
      <c r="G25" s="3">
        <f t="shared" si="2"/>
        <v>924</v>
      </c>
      <c r="H25" s="3">
        <f t="shared" si="3"/>
        <v>924</v>
      </c>
      <c r="I25" s="3"/>
      <c r="J25" s="3">
        <f t="shared" si="4"/>
        <v>1848</v>
      </c>
      <c r="K25" s="3"/>
    </row>
    <row r="26" spans="1:11" ht="11.25" customHeight="1" x14ac:dyDescent="0.35">
      <c r="A26" s="1"/>
      <c r="B26" s="1" t="s">
        <v>317</v>
      </c>
      <c r="C26" s="1">
        <f t="shared" si="5"/>
        <v>176</v>
      </c>
      <c r="D26" s="3">
        <v>10.5</v>
      </c>
      <c r="E26" s="3">
        <f t="shared" si="1"/>
        <v>1848</v>
      </c>
      <c r="F26" s="3"/>
      <c r="G26" s="3">
        <f t="shared" si="2"/>
        <v>924</v>
      </c>
      <c r="H26" s="3">
        <f t="shared" si="3"/>
        <v>924</v>
      </c>
      <c r="I26" s="3"/>
      <c r="J26" s="3">
        <f t="shared" si="4"/>
        <v>1848</v>
      </c>
      <c r="K26" s="3"/>
    </row>
    <row r="27" spans="1:11" ht="12" customHeight="1" x14ac:dyDescent="0.35">
      <c r="A27" s="1"/>
      <c r="B27" s="11" t="s">
        <v>92</v>
      </c>
      <c r="C27" s="11">
        <v>176</v>
      </c>
      <c r="D27" s="12">
        <v>10.5</v>
      </c>
      <c r="E27" s="12">
        <f t="shared" si="1"/>
        <v>1848</v>
      </c>
      <c r="F27" s="12"/>
      <c r="G27" s="12">
        <f t="shared" si="2"/>
        <v>924</v>
      </c>
      <c r="H27" s="12">
        <f t="shared" si="3"/>
        <v>924</v>
      </c>
      <c r="I27" s="12"/>
      <c r="J27" s="12">
        <f t="shared" si="4"/>
        <v>1848</v>
      </c>
      <c r="K27" s="12"/>
    </row>
    <row r="28" spans="1:11" ht="11.25" customHeight="1" x14ac:dyDescent="0.35">
      <c r="A28" s="1"/>
      <c r="B28" s="19" t="s">
        <v>29</v>
      </c>
      <c r="C28" s="1"/>
      <c r="D28" s="3"/>
      <c r="E28" s="3">
        <f>SUM(E17:E27)</f>
        <v>32340</v>
      </c>
      <c r="F28" s="3"/>
      <c r="G28" s="3">
        <f t="shared" ref="G28:J28" si="6">SUM(G17:G27)</f>
        <v>16170</v>
      </c>
      <c r="H28" s="3">
        <f t="shared" si="6"/>
        <v>16170</v>
      </c>
      <c r="I28" s="3">
        <f t="shared" si="6"/>
        <v>0</v>
      </c>
      <c r="J28" s="3">
        <f t="shared" si="6"/>
        <v>32340</v>
      </c>
      <c r="K28" s="3">
        <f>SUM(G28:I28)</f>
        <v>32340</v>
      </c>
    </row>
    <row r="29" spans="1:11" ht="11.25" customHeight="1" x14ac:dyDescent="0.35">
      <c r="A29" s="1"/>
      <c r="B29" s="1"/>
      <c r="C29" s="1"/>
      <c r="D29" s="3"/>
      <c r="E29" s="3"/>
      <c r="F29" s="3"/>
      <c r="G29" s="3"/>
      <c r="H29" s="3"/>
      <c r="I29" s="3"/>
      <c r="J29" s="3"/>
      <c r="K29" s="3"/>
    </row>
    <row r="30" spans="1:11" ht="11.25" customHeight="1" x14ac:dyDescent="0.35">
      <c r="A30" s="17" t="s">
        <v>166</v>
      </c>
      <c r="B30" s="1"/>
      <c r="C30" s="1"/>
      <c r="D30" s="3"/>
      <c r="E30" s="3"/>
      <c r="F30" s="3"/>
      <c r="G30" s="3"/>
      <c r="H30" s="3"/>
      <c r="I30" s="3"/>
      <c r="J30" s="3"/>
      <c r="K30" s="3"/>
    </row>
    <row r="31" spans="1:11" ht="11.25" customHeight="1" x14ac:dyDescent="0.35">
      <c r="A31" s="17"/>
      <c r="B31" s="1" t="s">
        <v>318</v>
      </c>
      <c r="C31" s="1">
        <f>51*19</f>
        <v>969</v>
      </c>
      <c r="D31" s="3">
        <v>10.5</v>
      </c>
      <c r="E31" s="3">
        <f t="shared" ref="E31:E32" si="7">C31*D31</f>
        <v>10174.5</v>
      </c>
      <c r="F31" s="3"/>
      <c r="G31" s="3">
        <f t="shared" ref="G31:G32" si="8">E31/2</f>
        <v>5087.25</v>
      </c>
      <c r="H31" s="3">
        <f t="shared" ref="H31:H32" si="9">E31/2</f>
        <v>5087.25</v>
      </c>
      <c r="I31" s="3"/>
      <c r="J31" s="3">
        <f t="shared" ref="J31:J32" si="10">SUM(G31:I31)</f>
        <v>10174.5</v>
      </c>
      <c r="K31" s="3"/>
    </row>
    <row r="32" spans="1:11" ht="12" customHeight="1" x14ac:dyDescent="0.35">
      <c r="A32" s="1"/>
      <c r="B32" s="11" t="s">
        <v>319</v>
      </c>
      <c r="C32" s="11">
        <f>2*44*19</f>
        <v>1672</v>
      </c>
      <c r="D32" s="12">
        <v>10.5</v>
      </c>
      <c r="E32" s="12">
        <f t="shared" si="7"/>
        <v>17556</v>
      </c>
      <c r="F32" s="12"/>
      <c r="G32" s="12">
        <f t="shared" si="8"/>
        <v>8778</v>
      </c>
      <c r="H32" s="12">
        <f t="shared" si="9"/>
        <v>8778</v>
      </c>
      <c r="I32" s="12"/>
      <c r="J32" s="12">
        <f t="shared" si="10"/>
        <v>17556</v>
      </c>
      <c r="K32" s="12"/>
    </row>
    <row r="33" spans="1:11" ht="11.25" customHeight="1" x14ac:dyDescent="0.35">
      <c r="A33" s="1"/>
      <c r="B33" s="19" t="s">
        <v>29</v>
      </c>
      <c r="C33" s="1"/>
      <c r="D33" s="3"/>
      <c r="E33" s="3">
        <f>SUM(E31:E32)</f>
        <v>27730.5</v>
      </c>
      <c r="F33" s="3"/>
      <c r="G33" s="3">
        <f t="shared" ref="G33:J33" si="11">SUM(G31:G32)</f>
        <v>13865.25</v>
      </c>
      <c r="H33" s="3">
        <f t="shared" si="11"/>
        <v>13865.25</v>
      </c>
      <c r="I33" s="3">
        <f t="shared" si="11"/>
        <v>0</v>
      </c>
      <c r="J33" s="3">
        <f t="shared" si="11"/>
        <v>27730.5</v>
      </c>
      <c r="K33" s="3">
        <f>SUM(G33:I33)</f>
        <v>27730.5</v>
      </c>
    </row>
    <row r="34" spans="1:11" ht="11.25" customHeight="1" x14ac:dyDescent="0.35">
      <c r="A34" s="1"/>
      <c r="B34" s="19"/>
      <c r="C34" s="1"/>
      <c r="D34" s="3"/>
      <c r="E34" s="3"/>
      <c r="F34" s="3"/>
      <c r="G34" s="3"/>
      <c r="H34" s="3"/>
      <c r="I34" s="3"/>
      <c r="J34" s="3"/>
      <c r="K34" s="3"/>
    </row>
    <row r="35" spans="1:11" ht="11.25" customHeight="1" x14ac:dyDescent="0.35">
      <c r="A35" s="61" t="s">
        <v>33</v>
      </c>
      <c r="B35" s="62"/>
      <c r="C35" s="1"/>
      <c r="D35" s="3"/>
      <c r="E35" s="3"/>
      <c r="F35" s="3"/>
      <c r="G35" s="3"/>
      <c r="H35" s="3"/>
      <c r="I35" s="3"/>
      <c r="J35" s="3"/>
      <c r="K35" s="3"/>
    </row>
    <row r="36" spans="1:11" ht="11.25" customHeight="1" x14ac:dyDescent="0.35">
      <c r="A36" s="1"/>
      <c r="B36" s="1" t="s">
        <v>126</v>
      </c>
      <c r="C36" s="1"/>
      <c r="D36" s="3"/>
      <c r="E36" s="3">
        <v>838.41</v>
      </c>
      <c r="F36" s="3"/>
      <c r="G36" s="3"/>
      <c r="H36" s="3">
        <f>E36</f>
        <v>838.41</v>
      </c>
      <c r="I36" s="3"/>
      <c r="J36" s="3">
        <f t="shared" ref="J36:J40" si="12">SUM(G36:I36)</f>
        <v>838.41</v>
      </c>
      <c r="K36" s="3"/>
    </row>
    <row r="37" spans="1:11" ht="11.25" customHeight="1" x14ac:dyDescent="0.35">
      <c r="A37" s="1"/>
      <c r="B37" s="1" t="s">
        <v>34</v>
      </c>
      <c r="C37" s="1"/>
      <c r="D37" s="3"/>
      <c r="E37" s="3">
        <v>6000</v>
      </c>
      <c r="F37" s="3"/>
      <c r="G37" s="3">
        <f>E37/2</f>
        <v>3000</v>
      </c>
      <c r="H37" s="3">
        <f>E37/2</f>
        <v>3000</v>
      </c>
      <c r="I37" s="3"/>
      <c r="J37" s="3">
        <f t="shared" si="12"/>
        <v>6000</v>
      </c>
      <c r="K37" s="3"/>
    </row>
    <row r="38" spans="1:11" ht="11.25" customHeight="1" x14ac:dyDescent="0.35">
      <c r="A38" s="1"/>
      <c r="B38" s="1" t="s">
        <v>35</v>
      </c>
      <c r="C38" s="1"/>
      <c r="D38" s="3"/>
      <c r="E38" s="3">
        <v>1500</v>
      </c>
      <c r="F38" s="3"/>
      <c r="G38" s="3">
        <f t="shared" ref="G38:G40" si="13">E38</f>
        <v>1500</v>
      </c>
      <c r="H38" s="3"/>
      <c r="I38" s="3"/>
      <c r="J38" s="3">
        <f t="shared" si="12"/>
        <v>1500</v>
      </c>
      <c r="K38" s="3"/>
    </row>
    <row r="39" spans="1:11" ht="11.25" customHeight="1" x14ac:dyDescent="0.35">
      <c r="A39" s="1"/>
      <c r="B39" s="1" t="s">
        <v>38</v>
      </c>
      <c r="C39" s="1"/>
      <c r="D39" s="3"/>
      <c r="E39" s="3">
        <v>500</v>
      </c>
      <c r="F39" s="3"/>
      <c r="G39" s="3">
        <f t="shared" si="13"/>
        <v>500</v>
      </c>
      <c r="H39" s="3"/>
      <c r="I39" s="3"/>
      <c r="J39" s="3">
        <f t="shared" si="12"/>
        <v>500</v>
      </c>
      <c r="K39" s="3"/>
    </row>
    <row r="40" spans="1:11" ht="12" customHeight="1" x14ac:dyDescent="0.35">
      <c r="A40" s="1"/>
      <c r="B40" s="11" t="s">
        <v>39</v>
      </c>
      <c r="C40" s="11"/>
      <c r="D40" s="12"/>
      <c r="E40" s="12">
        <v>800</v>
      </c>
      <c r="F40" s="12"/>
      <c r="G40" s="12">
        <f t="shared" si="13"/>
        <v>800</v>
      </c>
      <c r="H40" s="12"/>
      <c r="I40" s="12"/>
      <c r="J40" s="12">
        <f t="shared" si="12"/>
        <v>800</v>
      </c>
      <c r="K40" s="12"/>
    </row>
    <row r="41" spans="1:11" ht="11.25" customHeight="1" x14ac:dyDescent="0.35">
      <c r="A41" s="1"/>
      <c r="B41" s="19" t="s">
        <v>29</v>
      </c>
      <c r="C41" s="1"/>
      <c r="D41" s="3"/>
      <c r="E41" s="3">
        <f>SUM(E36:E40)</f>
        <v>9638.41</v>
      </c>
      <c r="F41" s="3"/>
      <c r="G41" s="3">
        <f t="shared" ref="G41:J41" si="14">SUM(G36:G40)</f>
        <v>5800</v>
      </c>
      <c r="H41" s="3">
        <f t="shared" si="14"/>
        <v>3838.41</v>
      </c>
      <c r="I41" s="3">
        <f t="shared" si="14"/>
        <v>0</v>
      </c>
      <c r="J41" s="3">
        <f t="shared" si="14"/>
        <v>9638.41</v>
      </c>
      <c r="K41" s="3">
        <f>SUM(G41:I41)</f>
        <v>9638.41</v>
      </c>
    </row>
    <row r="42" spans="1:11" ht="11.25" customHeight="1" x14ac:dyDescent="0.35">
      <c r="A42" s="1"/>
      <c r="B42" s="1"/>
      <c r="C42" s="1"/>
      <c r="D42" s="3"/>
      <c r="E42" s="3"/>
      <c r="F42" s="3"/>
      <c r="G42" s="3"/>
      <c r="H42" s="3"/>
      <c r="I42" s="3"/>
      <c r="J42" s="3"/>
      <c r="K42" s="3"/>
    </row>
    <row r="43" spans="1:11" ht="11.25" customHeight="1" x14ac:dyDescent="0.35">
      <c r="A43" s="61" t="s">
        <v>168</v>
      </c>
      <c r="B43" s="62"/>
      <c r="C43" s="1"/>
      <c r="D43" s="3"/>
      <c r="E43" s="3"/>
      <c r="F43" s="3"/>
      <c r="G43" s="3"/>
      <c r="H43" s="3"/>
      <c r="I43" s="3"/>
      <c r="J43" s="3"/>
      <c r="K43" s="3"/>
    </row>
    <row r="44" spans="1:11" ht="11.25" customHeight="1" x14ac:dyDescent="0.35">
      <c r="A44" s="1"/>
      <c r="B44" s="1" t="s">
        <v>127</v>
      </c>
      <c r="C44" s="1"/>
      <c r="D44" s="3"/>
      <c r="E44" s="3">
        <v>300</v>
      </c>
      <c r="F44" s="3"/>
      <c r="G44" s="3"/>
      <c r="H44" s="3">
        <f>E44</f>
        <v>300</v>
      </c>
      <c r="I44" s="3"/>
      <c r="J44" s="3">
        <f t="shared" ref="J44:J46" si="15">SUM(G44:I44)</f>
        <v>300</v>
      </c>
      <c r="K44" s="3"/>
    </row>
    <row r="45" spans="1:11" ht="11.25" customHeight="1" x14ac:dyDescent="0.35">
      <c r="A45" s="1"/>
      <c r="B45" s="1" t="s">
        <v>320</v>
      </c>
      <c r="C45" s="1"/>
      <c r="D45" s="3"/>
      <c r="E45" s="3">
        <v>8000</v>
      </c>
      <c r="F45" s="3"/>
      <c r="G45" s="3"/>
      <c r="H45" s="3">
        <v>15000</v>
      </c>
      <c r="I45" s="3"/>
      <c r="J45" s="3">
        <f t="shared" si="15"/>
        <v>15000</v>
      </c>
      <c r="K45" s="3"/>
    </row>
    <row r="46" spans="1:11" ht="12" customHeight="1" x14ac:dyDescent="0.35">
      <c r="A46" s="1"/>
      <c r="B46" s="11" t="s">
        <v>37</v>
      </c>
      <c r="C46" s="11"/>
      <c r="D46" s="12"/>
      <c r="E46" s="12">
        <v>5000</v>
      </c>
      <c r="F46" s="12"/>
      <c r="G46" s="12">
        <f>(E46/3)</f>
        <v>1666.6666666666667</v>
      </c>
      <c r="H46" s="12">
        <f>(E46/3)*2</f>
        <v>3333.3333333333335</v>
      </c>
      <c r="I46" s="12"/>
      <c r="J46" s="12">
        <f t="shared" si="15"/>
        <v>5000</v>
      </c>
      <c r="K46" s="12"/>
    </row>
    <row r="47" spans="1:11" ht="11.25" customHeight="1" x14ac:dyDescent="0.35">
      <c r="A47" s="1"/>
      <c r="B47" s="19" t="s">
        <v>29</v>
      </c>
      <c r="C47" s="1"/>
      <c r="D47" s="3"/>
      <c r="E47" s="3">
        <f>SUM(E44:E46)</f>
        <v>13300</v>
      </c>
      <c r="F47" s="3"/>
      <c r="G47" s="3">
        <f t="shared" ref="G47:J47" si="16">SUM(G44:G46)</f>
        <v>1666.6666666666667</v>
      </c>
      <c r="H47" s="3">
        <f t="shared" si="16"/>
        <v>18633.333333333332</v>
      </c>
      <c r="I47" s="3">
        <f t="shared" si="16"/>
        <v>0</v>
      </c>
      <c r="J47" s="3">
        <f t="shared" si="16"/>
        <v>20300</v>
      </c>
      <c r="K47" s="3">
        <f>SUM(G47:I47)</f>
        <v>20300</v>
      </c>
    </row>
    <row r="49" spans="1:11" ht="11.25" customHeight="1" x14ac:dyDescent="0.35">
      <c r="A49" s="61" t="s">
        <v>40</v>
      </c>
      <c r="B49" s="62"/>
      <c r="C49" s="1"/>
      <c r="D49" s="3"/>
      <c r="E49" s="3"/>
      <c r="F49" s="3"/>
      <c r="G49" s="4"/>
      <c r="H49" s="3"/>
      <c r="I49" s="3"/>
      <c r="J49" s="3"/>
      <c r="K49" s="3"/>
    </row>
    <row r="50" spans="1:11" ht="11.25" customHeight="1" x14ac:dyDescent="0.35">
      <c r="A50" s="1"/>
      <c r="B50" s="1" t="s">
        <v>41</v>
      </c>
      <c r="C50" s="1"/>
      <c r="D50" s="3"/>
      <c r="E50" s="3">
        <v>300</v>
      </c>
      <c r="F50" s="3"/>
      <c r="G50" s="4">
        <f t="shared" ref="G50:G53" si="17">E50</f>
        <v>300</v>
      </c>
      <c r="H50" s="3"/>
      <c r="I50" s="3"/>
      <c r="J50" s="3">
        <f t="shared" ref="J50:J53" si="18">SUM(G50:I50)</f>
        <v>300</v>
      </c>
      <c r="K50" s="3"/>
    </row>
    <row r="51" spans="1:11" ht="11.25" customHeight="1" x14ac:dyDescent="0.35">
      <c r="A51" s="1"/>
      <c r="B51" s="1" t="s">
        <v>42</v>
      </c>
      <c r="C51" s="1"/>
      <c r="D51" s="3"/>
      <c r="E51" s="3">
        <v>1500</v>
      </c>
      <c r="F51" s="3"/>
      <c r="G51" s="3">
        <f t="shared" si="17"/>
        <v>1500</v>
      </c>
      <c r="H51" s="3"/>
      <c r="I51" s="3"/>
      <c r="J51" s="3">
        <f t="shared" si="18"/>
        <v>1500</v>
      </c>
      <c r="K51" s="3"/>
    </row>
    <row r="52" spans="1:11" ht="11.25" customHeight="1" x14ac:dyDescent="0.35">
      <c r="A52" s="1"/>
      <c r="B52" s="1" t="s">
        <v>88</v>
      </c>
      <c r="C52" s="1">
        <v>2</v>
      </c>
      <c r="D52" s="3">
        <v>1000</v>
      </c>
      <c r="E52" s="3">
        <v>2000</v>
      </c>
      <c r="F52" s="3"/>
      <c r="G52" s="4">
        <f t="shared" si="17"/>
        <v>2000</v>
      </c>
      <c r="H52" s="3"/>
      <c r="I52" s="3"/>
      <c r="J52" s="3">
        <f t="shared" si="18"/>
        <v>2000</v>
      </c>
      <c r="K52" s="3"/>
    </row>
    <row r="53" spans="1:11" ht="12" customHeight="1" x14ac:dyDescent="0.35">
      <c r="A53" s="1"/>
      <c r="B53" s="11" t="s">
        <v>43</v>
      </c>
      <c r="C53" s="11"/>
      <c r="D53" s="12"/>
      <c r="E53" s="12">
        <v>500</v>
      </c>
      <c r="F53" s="12"/>
      <c r="G53" s="12">
        <f t="shared" si="17"/>
        <v>500</v>
      </c>
      <c r="H53" s="12"/>
      <c r="I53" s="12"/>
      <c r="J53" s="12">
        <f t="shared" si="18"/>
        <v>500</v>
      </c>
      <c r="K53" s="12"/>
    </row>
    <row r="54" spans="1:11" ht="11.25" customHeight="1" x14ac:dyDescent="0.35">
      <c r="A54" s="1"/>
      <c r="B54" s="19" t="s">
        <v>44</v>
      </c>
      <c r="C54" s="1"/>
      <c r="D54" s="3"/>
      <c r="E54" s="3">
        <f>SUM(E50:E53)</f>
        <v>4300</v>
      </c>
      <c r="F54" s="3"/>
      <c r="G54" s="3">
        <f t="shared" ref="G54:J54" si="19">SUM(G50:G53)</f>
        <v>4300</v>
      </c>
      <c r="H54" s="3">
        <f t="shared" si="19"/>
        <v>0</v>
      </c>
      <c r="I54" s="3">
        <f t="shared" si="19"/>
        <v>0</v>
      </c>
      <c r="J54" s="3">
        <f t="shared" si="19"/>
        <v>4300</v>
      </c>
      <c r="K54" s="3">
        <f>SUM(G54:I54)</f>
        <v>4300</v>
      </c>
    </row>
    <row r="55" spans="1:11" ht="11.25" customHeight="1" x14ac:dyDescent="0.35">
      <c r="A55" s="1"/>
      <c r="B55" s="1"/>
      <c r="C55" s="1"/>
      <c r="D55" s="3"/>
      <c r="E55" s="3"/>
      <c r="F55" s="3"/>
      <c r="G55" s="3"/>
      <c r="H55" s="3"/>
      <c r="I55" s="3"/>
      <c r="J55" s="3"/>
      <c r="K55" s="3"/>
    </row>
    <row r="56" spans="1:11" ht="11.25" customHeight="1" x14ac:dyDescent="0.35">
      <c r="A56" s="61" t="s">
        <v>45</v>
      </c>
      <c r="B56" s="62"/>
      <c r="C56" s="1"/>
      <c r="D56" s="3"/>
      <c r="E56" s="3"/>
      <c r="F56" s="3"/>
      <c r="G56" s="3"/>
      <c r="H56" s="3"/>
      <c r="I56" s="3"/>
      <c r="J56" s="3"/>
      <c r="K56" s="3"/>
    </row>
    <row r="57" spans="1:11" ht="11.25" customHeight="1" x14ac:dyDescent="0.35">
      <c r="A57" s="1"/>
      <c r="B57" s="1" t="s">
        <v>46</v>
      </c>
      <c r="C57" s="1"/>
      <c r="D57" s="3"/>
      <c r="E57" s="3">
        <v>1000</v>
      </c>
      <c r="F57" s="3"/>
      <c r="G57" s="3">
        <f>E57</f>
        <v>1000</v>
      </c>
      <c r="H57" s="3"/>
      <c r="I57" s="3"/>
      <c r="J57" s="3">
        <f>SUM(G57:I57)</f>
        <v>1000</v>
      </c>
      <c r="K57" s="3"/>
    </row>
    <row r="58" spans="1:11" ht="11.25" customHeight="1" x14ac:dyDescent="0.35">
      <c r="A58" s="1"/>
      <c r="B58" s="1" t="s">
        <v>42</v>
      </c>
      <c r="C58" s="1"/>
      <c r="D58" s="3"/>
      <c r="E58" s="3">
        <v>200</v>
      </c>
      <c r="F58" s="3"/>
      <c r="G58" s="3"/>
      <c r="H58" s="3"/>
      <c r="I58" s="3"/>
      <c r="J58" s="3"/>
      <c r="K58" s="3"/>
    </row>
    <row r="59" spans="1:11" ht="12" customHeight="1" x14ac:dyDescent="0.35">
      <c r="A59" s="1"/>
      <c r="B59" s="11" t="s">
        <v>47</v>
      </c>
      <c r="C59" s="11"/>
      <c r="D59" s="12"/>
      <c r="E59" s="12">
        <v>1800</v>
      </c>
      <c r="F59" s="12"/>
      <c r="G59" s="12">
        <f>E59</f>
        <v>1800</v>
      </c>
      <c r="H59" s="12"/>
      <c r="I59" s="12"/>
      <c r="J59" s="12">
        <f>SUM(G59:I59)</f>
        <v>1800</v>
      </c>
      <c r="K59" s="12"/>
    </row>
    <row r="60" spans="1:11" ht="11.25" customHeight="1" x14ac:dyDescent="0.35">
      <c r="A60" s="1"/>
      <c r="B60" s="19" t="s">
        <v>29</v>
      </c>
      <c r="C60" s="1"/>
      <c r="D60" s="3"/>
      <c r="E60" s="3">
        <f>SUM(E57:E59)</f>
        <v>3000</v>
      </c>
      <c r="F60" s="3"/>
      <c r="G60" s="3">
        <f t="shared" ref="G60:J60" si="20">SUM(G57:G59)</f>
        <v>2800</v>
      </c>
      <c r="H60" s="3">
        <f t="shared" si="20"/>
        <v>0</v>
      </c>
      <c r="I60" s="3">
        <f t="shared" si="20"/>
        <v>0</v>
      </c>
      <c r="J60" s="3">
        <f t="shared" si="20"/>
        <v>2800</v>
      </c>
      <c r="K60" s="3">
        <f>SUM(G60:I60)</f>
        <v>2800</v>
      </c>
    </row>
    <row r="61" spans="1:11" ht="11.25" customHeight="1" x14ac:dyDescent="0.35">
      <c r="A61" s="1"/>
      <c r="B61" s="1"/>
      <c r="C61" s="1"/>
      <c r="D61" s="3"/>
      <c r="E61" s="3"/>
      <c r="F61" s="3"/>
      <c r="G61" s="3"/>
      <c r="H61" s="3"/>
      <c r="I61" s="3"/>
      <c r="J61" s="3"/>
      <c r="K61" s="3"/>
    </row>
    <row r="62" spans="1:11" ht="11.25" customHeight="1" x14ac:dyDescent="0.35">
      <c r="A62" s="17" t="s">
        <v>48</v>
      </c>
      <c r="B62" s="1"/>
      <c r="C62" s="1"/>
      <c r="D62" s="3"/>
      <c r="E62" s="3"/>
      <c r="F62" s="3"/>
      <c r="G62" s="3"/>
      <c r="H62" s="3"/>
      <c r="I62" s="3"/>
      <c r="J62" s="3"/>
      <c r="K62" s="3"/>
    </row>
    <row r="63" spans="1:11" ht="12" customHeight="1" x14ac:dyDescent="0.35">
      <c r="A63" s="17"/>
      <c r="B63" s="11" t="s">
        <v>48</v>
      </c>
      <c r="C63" s="11"/>
      <c r="D63" s="12"/>
      <c r="E63" s="12">
        <f>G8-(G60+G47+G155+G28+G54+G33+G41)</f>
        <v>398.08333333332848</v>
      </c>
      <c r="F63" s="12"/>
      <c r="G63" s="12">
        <f>E63</f>
        <v>398.08333333332848</v>
      </c>
      <c r="H63" s="12"/>
      <c r="I63" s="12"/>
      <c r="J63" s="12">
        <f>SUM(G63:I63)</f>
        <v>398.08333333332848</v>
      </c>
      <c r="K63" s="12"/>
    </row>
    <row r="64" spans="1:11" ht="11.25" customHeight="1" x14ac:dyDescent="0.35">
      <c r="A64" s="1"/>
      <c r="B64" s="19" t="s">
        <v>44</v>
      </c>
      <c r="C64" s="1"/>
      <c r="D64" s="3"/>
      <c r="E64" s="3">
        <f>SUM(E63)</f>
        <v>398.08333333332848</v>
      </c>
      <c r="F64" s="3"/>
      <c r="G64" s="3">
        <f t="shared" ref="G64:J64" si="21">SUM(G63)</f>
        <v>398.08333333332848</v>
      </c>
      <c r="H64" s="3">
        <f t="shared" si="21"/>
        <v>0</v>
      </c>
      <c r="I64" s="3">
        <f t="shared" si="21"/>
        <v>0</v>
      </c>
      <c r="J64" s="3">
        <f t="shared" si="21"/>
        <v>398.08333333332848</v>
      </c>
      <c r="K64" s="3">
        <f>SUM(G64:I64)</f>
        <v>398.08333333332848</v>
      </c>
    </row>
    <row r="66" spans="1:11" ht="11.25" customHeight="1" x14ac:dyDescent="0.35">
      <c r="A66" s="1"/>
      <c r="B66" s="21" t="s">
        <v>49</v>
      </c>
      <c r="C66" s="22"/>
      <c r="D66" s="23"/>
      <c r="E66" s="24">
        <f>SUM(E28+E155+E47+E54+E60+E64)</f>
        <v>175831.08333333331</v>
      </c>
      <c r="F66" s="24"/>
      <c r="G66" s="24">
        <f t="shared" ref="G66:J66" si="22">SUM(G28+G33+G41+G47+G54+G60+G64)</f>
        <v>44999.999999999993</v>
      </c>
      <c r="H66" s="24">
        <f t="shared" si="22"/>
        <v>52506.993333333332</v>
      </c>
      <c r="I66" s="24">
        <f t="shared" si="22"/>
        <v>0</v>
      </c>
      <c r="J66" s="24">
        <f t="shared" si="22"/>
        <v>97506.993333333332</v>
      </c>
      <c r="K66" s="25">
        <f>SUM(G66:I66)</f>
        <v>97506.993333333317</v>
      </c>
    </row>
    <row r="67" spans="1:11" ht="11.25" customHeight="1" x14ac:dyDescent="0.35">
      <c r="A67" s="1"/>
      <c r="B67" s="1"/>
      <c r="C67" s="1"/>
      <c r="D67" s="3"/>
      <c r="E67" s="3"/>
      <c r="F67" s="3"/>
      <c r="G67" s="3"/>
      <c r="H67" s="3"/>
      <c r="I67" s="3"/>
      <c r="J67" s="3"/>
      <c r="K67" s="3"/>
    </row>
    <row r="68" spans="1:11" ht="11.25" customHeight="1" x14ac:dyDescent="0.35">
      <c r="A68" s="1"/>
      <c r="B68" s="1"/>
      <c r="C68" s="1"/>
      <c r="D68" s="3"/>
      <c r="E68" s="3"/>
      <c r="F68" s="3"/>
      <c r="G68" s="4"/>
      <c r="H68" s="3"/>
      <c r="I68" s="3"/>
      <c r="J68" s="3"/>
      <c r="K68" s="3"/>
    </row>
    <row r="69" spans="1:11" ht="11.25" customHeight="1" x14ac:dyDescent="0.35">
      <c r="A69" s="63" t="s">
        <v>50</v>
      </c>
      <c r="B69" s="64"/>
      <c r="C69" s="15"/>
      <c r="D69" s="16"/>
      <c r="E69" s="16"/>
      <c r="F69" s="16"/>
      <c r="G69" s="16"/>
      <c r="H69" s="16"/>
      <c r="I69" s="16"/>
      <c r="J69" s="16"/>
      <c r="K69" s="16"/>
    </row>
    <row r="70" spans="1:11" ht="11.25" customHeight="1" x14ac:dyDescent="0.35">
      <c r="A70" s="61" t="s">
        <v>51</v>
      </c>
      <c r="B70" s="62"/>
      <c r="C70" s="1"/>
      <c r="D70" s="3"/>
      <c r="E70" s="3"/>
      <c r="F70" s="3"/>
      <c r="G70" s="3"/>
      <c r="H70" s="3"/>
      <c r="I70" s="3"/>
      <c r="J70" s="3"/>
      <c r="K70" s="3"/>
    </row>
    <row r="71" spans="1:11" ht="11.25" customHeight="1" x14ac:dyDescent="0.35">
      <c r="A71" s="1"/>
      <c r="B71" s="1" t="s">
        <v>52</v>
      </c>
      <c r="C71" s="1"/>
      <c r="D71" s="3"/>
      <c r="E71" s="3">
        <v>3000</v>
      </c>
      <c r="F71" s="3"/>
      <c r="G71" s="3">
        <f t="shared" ref="G71:G80" si="23">E71</f>
        <v>3000</v>
      </c>
      <c r="H71" s="3"/>
      <c r="I71" s="3"/>
      <c r="J71" s="3">
        <f t="shared" ref="J71:J80" si="24">SUM(G71:I71)</f>
        <v>3000</v>
      </c>
      <c r="K71" s="3"/>
    </row>
    <row r="72" spans="1:11" ht="11.25" customHeight="1" x14ac:dyDescent="0.35">
      <c r="A72" s="1"/>
      <c r="B72" s="1" t="s">
        <v>139</v>
      </c>
      <c r="C72" s="1"/>
      <c r="D72" s="3"/>
      <c r="E72" s="3">
        <v>3000</v>
      </c>
      <c r="F72" s="3"/>
      <c r="G72" s="3">
        <f t="shared" si="23"/>
        <v>3000</v>
      </c>
      <c r="H72" s="3"/>
      <c r="I72" s="3"/>
      <c r="J72" s="3">
        <f t="shared" si="24"/>
        <v>3000</v>
      </c>
      <c r="K72" s="3"/>
    </row>
    <row r="73" spans="1:11" ht="11.25" customHeight="1" x14ac:dyDescent="0.35">
      <c r="A73" s="1"/>
      <c r="B73" s="1" t="s">
        <v>54</v>
      </c>
      <c r="C73" s="1"/>
      <c r="D73" s="3"/>
      <c r="E73" s="3">
        <v>2000</v>
      </c>
      <c r="F73" s="3"/>
      <c r="G73" s="3">
        <f t="shared" si="23"/>
        <v>2000</v>
      </c>
      <c r="H73" s="3"/>
      <c r="I73" s="3"/>
      <c r="J73" s="3">
        <f t="shared" si="24"/>
        <v>2000</v>
      </c>
      <c r="K73" s="3"/>
    </row>
    <row r="74" spans="1:11" ht="11.25" customHeight="1" x14ac:dyDescent="0.35">
      <c r="A74" s="1"/>
      <c r="B74" s="1" t="s">
        <v>55</v>
      </c>
      <c r="C74" s="1"/>
      <c r="D74" s="3"/>
      <c r="E74" s="3">
        <v>3000</v>
      </c>
      <c r="F74" s="3"/>
      <c r="G74" s="3">
        <f t="shared" si="23"/>
        <v>3000</v>
      </c>
      <c r="H74" s="3"/>
      <c r="I74" s="3"/>
      <c r="J74" s="3">
        <f t="shared" si="24"/>
        <v>3000</v>
      </c>
      <c r="K74" s="3"/>
    </row>
    <row r="75" spans="1:11" ht="11.25" customHeight="1" x14ac:dyDescent="0.35">
      <c r="A75" s="1"/>
      <c r="B75" s="1" t="s">
        <v>56</v>
      </c>
      <c r="C75" s="1"/>
      <c r="D75" s="3"/>
      <c r="E75" s="3">
        <v>2000</v>
      </c>
      <c r="F75" s="3"/>
      <c r="G75" s="3">
        <f t="shared" si="23"/>
        <v>2000</v>
      </c>
      <c r="H75" s="3"/>
      <c r="I75" s="3"/>
      <c r="J75" s="3">
        <f t="shared" si="24"/>
        <v>2000</v>
      </c>
      <c r="K75" s="3"/>
    </row>
    <row r="76" spans="1:11" ht="11.25" customHeight="1" x14ac:dyDescent="0.35">
      <c r="A76" s="1"/>
      <c r="B76" s="1" t="s">
        <v>321</v>
      </c>
      <c r="C76" s="1"/>
      <c r="D76" s="3"/>
      <c r="E76" s="3">
        <v>1000</v>
      </c>
      <c r="F76" s="3"/>
      <c r="G76" s="3">
        <f t="shared" si="23"/>
        <v>1000</v>
      </c>
      <c r="H76" s="3"/>
      <c r="I76" s="3"/>
      <c r="J76" s="3">
        <f t="shared" si="24"/>
        <v>1000</v>
      </c>
      <c r="K76" s="3"/>
    </row>
    <row r="77" spans="1:11" ht="11.25" customHeight="1" x14ac:dyDescent="0.35">
      <c r="A77" s="1"/>
      <c r="B77" s="1" t="s">
        <v>57</v>
      </c>
      <c r="C77" s="1"/>
      <c r="D77" s="3"/>
      <c r="E77" s="3">
        <v>1000</v>
      </c>
      <c r="F77" s="3"/>
      <c r="G77" s="3">
        <f t="shared" si="23"/>
        <v>1000</v>
      </c>
      <c r="H77" s="3"/>
      <c r="I77" s="3"/>
      <c r="J77" s="3">
        <f t="shared" si="24"/>
        <v>1000</v>
      </c>
      <c r="K77" s="3"/>
    </row>
    <row r="78" spans="1:11" ht="11.25" customHeight="1" x14ac:dyDescent="0.35">
      <c r="A78" s="1"/>
      <c r="B78" s="1" t="s">
        <v>170</v>
      </c>
      <c r="C78" s="1"/>
      <c r="D78" s="3"/>
      <c r="E78" s="3">
        <v>4000</v>
      </c>
      <c r="F78" s="3"/>
      <c r="G78" s="3">
        <f t="shared" si="23"/>
        <v>4000</v>
      </c>
      <c r="H78" s="3"/>
      <c r="I78" s="3"/>
      <c r="J78" s="3">
        <f t="shared" si="24"/>
        <v>4000</v>
      </c>
      <c r="K78" s="3"/>
    </row>
    <row r="79" spans="1:11" ht="11.25" customHeight="1" x14ac:dyDescent="0.35">
      <c r="A79" s="1"/>
      <c r="B79" s="1" t="s">
        <v>59</v>
      </c>
      <c r="C79" s="1"/>
      <c r="D79" s="3"/>
      <c r="E79" s="3">
        <v>4000</v>
      </c>
      <c r="F79" s="3"/>
      <c r="G79" s="3">
        <f t="shared" si="23"/>
        <v>4000</v>
      </c>
      <c r="H79" s="3"/>
      <c r="I79" s="3"/>
      <c r="J79" s="3">
        <f t="shared" si="24"/>
        <v>4000</v>
      </c>
      <c r="K79" s="3"/>
    </row>
    <row r="80" spans="1:11" ht="12" customHeight="1" x14ac:dyDescent="0.35">
      <c r="A80" s="1"/>
      <c r="B80" s="11" t="s">
        <v>171</v>
      </c>
      <c r="C80" s="11"/>
      <c r="D80" s="12"/>
      <c r="E80" s="12">
        <v>2000</v>
      </c>
      <c r="F80" s="12"/>
      <c r="G80" s="12">
        <f t="shared" si="23"/>
        <v>2000</v>
      </c>
      <c r="H80" s="12"/>
      <c r="I80" s="12"/>
      <c r="J80" s="12">
        <f t="shared" si="24"/>
        <v>2000</v>
      </c>
      <c r="K80" s="12"/>
    </row>
    <row r="81" spans="1:11" ht="11.25" customHeight="1" x14ac:dyDescent="0.35">
      <c r="A81" s="1"/>
      <c r="B81" s="19" t="s">
        <v>44</v>
      </c>
      <c r="C81" s="1"/>
      <c r="D81" s="3"/>
      <c r="E81" s="3">
        <f>SUM(E71:E80)</f>
        <v>25000</v>
      </c>
      <c r="F81" s="3"/>
      <c r="G81" s="3">
        <f t="shared" ref="G81:J81" si="25">SUM(G71:G80)</f>
        <v>25000</v>
      </c>
      <c r="H81" s="3">
        <f t="shared" si="25"/>
        <v>0</v>
      </c>
      <c r="I81" s="3">
        <f t="shared" si="25"/>
        <v>0</v>
      </c>
      <c r="J81" s="3">
        <f t="shared" si="25"/>
        <v>25000</v>
      </c>
      <c r="K81" s="3">
        <f>SUM(G81:I81)</f>
        <v>25000</v>
      </c>
    </row>
    <row r="82" spans="1:11" ht="11.25" customHeight="1" x14ac:dyDescent="0.35">
      <c r="A82" s="1"/>
      <c r="B82" s="1"/>
      <c r="C82" s="1"/>
      <c r="D82" s="3"/>
      <c r="E82" s="3"/>
      <c r="F82" s="3"/>
      <c r="G82" s="3"/>
      <c r="H82" s="3"/>
      <c r="I82" s="3"/>
      <c r="J82" s="3"/>
      <c r="K82" s="3"/>
    </row>
    <row r="83" spans="1:11" ht="11.25" customHeight="1" x14ac:dyDescent="0.35">
      <c r="A83" s="17" t="s">
        <v>63</v>
      </c>
      <c r="B83" s="1"/>
      <c r="C83" s="1"/>
      <c r="D83" s="3"/>
      <c r="E83" s="3"/>
      <c r="F83" s="3"/>
      <c r="G83" s="3"/>
      <c r="H83" s="3"/>
      <c r="I83" s="3"/>
      <c r="J83" s="3"/>
      <c r="K83" s="3"/>
    </row>
    <row r="84" spans="1:11" ht="11.25" customHeight="1" x14ac:dyDescent="0.35">
      <c r="A84" s="17"/>
      <c r="B84" s="1" t="s">
        <v>64</v>
      </c>
      <c r="C84" s="1"/>
      <c r="D84" s="3"/>
      <c r="E84" s="3">
        <v>3000</v>
      </c>
      <c r="F84" s="3"/>
      <c r="G84" s="3">
        <v>3000</v>
      </c>
      <c r="H84" s="3"/>
      <c r="I84" s="3"/>
      <c r="J84" s="3">
        <f t="shared" ref="J84:J86" si="26">SUM(G84:I84)</f>
        <v>3000</v>
      </c>
      <c r="K84" s="3"/>
    </row>
    <row r="85" spans="1:11" ht="11.25" customHeight="1" x14ac:dyDescent="0.35">
      <c r="A85" s="17"/>
      <c r="B85" s="1" t="s">
        <v>172</v>
      </c>
      <c r="C85" s="1"/>
      <c r="D85" s="3"/>
      <c r="E85" s="3">
        <v>2000</v>
      </c>
      <c r="F85" s="3"/>
      <c r="G85" s="3">
        <v>3000</v>
      </c>
      <c r="H85" s="3"/>
      <c r="I85" s="3"/>
      <c r="J85" s="3">
        <f t="shared" si="26"/>
        <v>3000</v>
      </c>
      <c r="K85" s="3"/>
    </row>
    <row r="86" spans="1:11" ht="12" customHeight="1" x14ac:dyDescent="0.35">
      <c r="A86" s="17"/>
      <c r="B86" s="11" t="s">
        <v>65</v>
      </c>
      <c r="C86" s="11"/>
      <c r="D86" s="12"/>
      <c r="E86" s="12">
        <v>15000</v>
      </c>
      <c r="F86" s="12"/>
      <c r="G86" s="12">
        <f>E86</f>
        <v>15000</v>
      </c>
      <c r="H86" s="12"/>
      <c r="I86" s="12"/>
      <c r="J86" s="12">
        <f t="shared" si="26"/>
        <v>15000</v>
      </c>
      <c r="K86" s="12"/>
    </row>
    <row r="87" spans="1:11" ht="11.25" customHeight="1" x14ac:dyDescent="0.35">
      <c r="A87" s="1"/>
      <c r="B87" s="19" t="s">
        <v>44</v>
      </c>
      <c r="C87" s="1"/>
      <c r="D87" s="3"/>
      <c r="E87" s="3">
        <f>SUM(E84:E86)</f>
        <v>20000</v>
      </c>
      <c r="F87" s="3"/>
      <c r="G87" s="3">
        <f t="shared" ref="G87:J87" si="27">SUM(G84:G86)</f>
        <v>21000</v>
      </c>
      <c r="H87" s="3">
        <f t="shared" si="27"/>
        <v>0</v>
      </c>
      <c r="I87" s="3">
        <f t="shared" si="27"/>
        <v>0</v>
      </c>
      <c r="J87" s="3">
        <f t="shared" si="27"/>
        <v>21000</v>
      </c>
      <c r="K87" s="3">
        <f>SUM(G87:I87)</f>
        <v>21000</v>
      </c>
    </row>
    <row r="88" spans="1:11" ht="11.25" customHeight="1" x14ac:dyDescent="0.35">
      <c r="A88" s="1"/>
      <c r="B88" s="1"/>
      <c r="C88" s="1"/>
      <c r="D88" s="3"/>
      <c r="E88" s="3"/>
      <c r="F88" s="3"/>
      <c r="G88" s="3"/>
      <c r="H88" s="3"/>
      <c r="I88" s="3"/>
      <c r="J88" s="3"/>
      <c r="K88" s="3"/>
    </row>
    <row r="89" spans="1:11" ht="11.25" customHeight="1" x14ac:dyDescent="0.35">
      <c r="A89" s="17" t="s">
        <v>48</v>
      </c>
      <c r="B89" s="1"/>
      <c r="C89" s="1"/>
      <c r="D89" s="3"/>
      <c r="E89" s="3"/>
      <c r="F89" s="3"/>
      <c r="G89" s="3"/>
      <c r="H89" s="3"/>
      <c r="I89" s="3"/>
      <c r="J89" s="3"/>
      <c r="K89" s="3"/>
    </row>
    <row r="90" spans="1:11" ht="12" customHeight="1" x14ac:dyDescent="0.35">
      <c r="A90" s="17"/>
      <c r="B90" s="11" t="s">
        <v>48</v>
      </c>
      <c r="C90" s="11"/>
      <c r="D90" s="12"/>
      <c r="E90" s="12">
        <f>G8-E81-E87</f>
        <v>0</v>
      </c>
      <c r="F90" s="12"/>
      <c r="G90" s="12">
        <f>E90</f>
        <v>0</v>
      </c>
      <c r="H90" s="12"/>
      <c r="I90" s="12"/>
      <c r="J90" s="12">
        <f>SUM(G90:I90)</f>
        <v>0</v>
      </c>
      <c r="K90" s="12"/>
    </row>
    <row r="91" spans="1:11" ht="11.25" customHeight="1" x14ac:dyDescent="0.35">
      <c r="A91" s="1"/>
      <c r="B91" s="19" t="s">
        <v>44</v>
      </c>
      <c r="C91" s="1"/>
      <c r="D91" s="3"/>
      <c r="E91" s="3">
        <f>SUM(E90)</f>
        <v>0</v>
      </c>
      <c r="F91" s="3"/>
      <c r="G91" s="3">
        <f t="shared" ref="G91:J91" si="28">SUM(G90)</f>
        <v>0</v>
      </c>
      <c r="H91" s="3">
        <f t="shared" si="28"/>
        <v>0</v>
      </c>
      <c r="I91" s="3">
        <f t="shared" si="28"/>
        <v>0</v>
      </c>
      <c r="J91" s="3">
        <f t="shared" si="28"/>
        <v>0</v>
      </c>
      <c r="K91" s="3">
        <f>SUM(G91:I91)</f>
        <v>0</v>
      </c>
    </row>
    <row r="92" spans="1:11" ht="11.25" customHeight="1" x14ac:dyDescent="0.35">
      <c r="A92" s="1"/>
      <c r="B92" s="1"/>
      <c r="C92" s="1"/>
      <c r="D92" s="3"/>
      <c r="E92" s="3"/>
      <c r="F92" s="3"/>
      <c r="G92" s="3"/>
      <c r="H92" s="3"/>
      <c r="I92" s="3"/>
      <c r="J92" s="3"/>
      <c r="K92" s="3"/>
    </row>
    <row r="93" spans="1:11" ht="11.25" customHeight="1" x14ac:dyDescent="0.35">
      <c r="A93" s="1"/>
      <c r="B93" s="21" t="s">
        <v>49</v>
      </c>
      <c r="C93" s="22"/>
      <c r="D93" s="23"/>
      <c r="E93" s="24">
        <f>SUM(E81+E87+E91)</f>
        <v>45000</v>
      </c>
      <c r="F93" s="24"/>
      <c r="G93" s="24">
        <f t="shared" ref="G93:J93" si="29">SUM(G81+G87+G91)</f>
        <v>46000</v>
      </c>
      <c r="H93" s="24">
        <f t="shared" si="29"/>
        <v>0</v>
      </c>
      <c r="I93" s="24">
        <f t="shared" si="29"/>
        <v>0</v>
      </c>
      <c r="J93" s="24">
        <f t="shared" si="29"/>
        <v>46000</v>
      </c>
      <c r="K93" s="25">
        <f>SUM(G93:I93)</f>
        <v>46000</v>
      </c>
    </row>
    <row r="94" spans="1:11" ht="11.25" customHeight="1" x14ac:dyDescent="0.35">
      <c r="A94" s="1"/>
      <c r="B94" s="1"/>
      <c r="C94" s="1"/>
      <c r="D94" s="3"/>
      <c r="E94" s="3"/>
      <c r="F94" s="3"/>
      <c r="G94" s="3"/>
      <c r="H94" s="3"/>
      <c r="I94" s="3"/>
      <c r="J94" s="3"/>
      <c r="K94" s="3"/>
    </row>
    <row r="95" spans="1:11" ht="11.25" customHeight="1" x14ac:dyDescent="0.35">
      <c r="A95" s="1"/>
      <c r="B95" s="1"/>
      <c r="C95" s="1"/>
      <c r="D95" s="3"/>
      <c r="E95" s="3"/>
      <c r="F95" s="3"/>
      <c r="G95" s="4"/>
      <c r="H95" s="3"/>
      <c r="I95" s="3"/>
      <c r="J95" s="3"/>
      <c r="K95" s="3"/>
    </row>
    <row r="96" spans="1:11" ht="11.25" customHeight="1" x14ac:dyDescent="0.35">
      <c r="A96" s="63" t="s">
        <v>69</v>
      </c>
      <c r="B96" s="64"/>
      <c r="C96" s="15"/>
      <c r="D96" s="16"/>
      <c r="E96" s="16"/>
      <c r="F96" s="16"/>
      <c r="G96" s="16"/>
      <c r="H96" s="16"/>
      <c r="I96" s="16"/>
      <c r="J96" s="16"/>
      <c r="K96" s="16"/>
    </row>
    <row r="97" spans="1:11" ht="11.25" customHeight="1" x14ac:dyDescent="0.35">
      <c r="A97" s="74" t="s">
        <v>70</v>
      </c>
      <c r="B97" s="62"/>
      <c r="C97" s="1"/>
      <c r="D97" s="3"/>
      <c r="E97" s="3"/>
      <c r="F97" s="3"/>
      <c r="G97" s="3"/>
      <c r="H97" s="3"/>
      <c r="I97" s="3"/>
      <c r="J97" s="3"/>
      <c r="K97" s="3"/>
    </row>
    <row r="98" spans="1:11" ht="12" customHeight="1" x14ac:dyDescent="0.35">
      <c r="A98" s="1"/>
      <c r="B98" s="11" t="s">
        <v>144</v>
      </c>
      <c r="C98" s="11"/>
      <c r="D98" s="12"/>
      <c r="E98" s="12">
        <f>G8*0.6</f>
        <v>27000</v>
      </c>
      <c r="F98" s="12"/>
      <c r="G98" s="12">
        <f>E98</f>
        <v>27000</v>
      </c>
      <c r="H98" s="12"/>
      <c r="I98" s="12"/>
      <c r="J98" s="12">
        <f>SUM(G98:I98)</f>
        <v>27000</v>
      </c>
      <c r="K98" s="12"/>
    </row>
    <row r="99" spans="1:11" ht="11.25" customHeight="1" x14ac:dyDescent="0.35">
      <c r="A99" s="1"/>
      <c r="B99" s="19" t="s">
        <v>44</v>
      </c>
      <c r="C99" s="1"/>
      <c r="D99" s="3"/>
      <c r="E99" s="3">
        <f>SUM(E98)</f>
        <v>27000</v>
      </c>
      <c r="F99" s="3"/>
      <c r="G99" s="3">
        <f t="shared" ref="G99:J99" si="30">SUM(G98)</f>
        <v>27000</v>
      </c>
      <c r="H99" s="3">
        <f t="shared" si="30"/>
        <v>0</v>
      </c>
      <c r="I99" s="3">
        <f t="shared" si="30"/>
        <v>0</v>
      </c>
      <c r="J99" s="3">
        <f t="shared" si="30"/>
        <v>27000</v>
      </c>
      <c r="K99" s="3">
        <f>SUM(G99:I99)</f>
        <v>27000</v>
      </c>
    </row>
    <row r="100" spans="1:11" ht="11.25" customHeight="1" x14ac:dyDescent="0.35">
      <c r="A100" s="1"/>
      <c r="B100" s="1"/>
      <c r="C100" s="1"/>
      <c r="D100" s="3"/>
      <c r="E100" s="3"/>
      <c r="F100" s="3"/>
      <c r="G100" s="3"/>
      <c r="H100" s="3"/>
      <c r="I100" s="3"/>
      <c r="J100" s="3"/>
      <c r="K100" s="3"/>
    </row>
    <row r="101" spans="1:11" ht="11.25" customHeight="1" x14ac:dyDescent="0.35">
      <c r="A101" s="61" t="s">
        <v>74</v>
      </c>
      <c r="B101" s="62"/>
      <c r="C101" s="1"/>
      <c r="D101" s="3"/>
      <c r="E101" s="3"/>
      <c r="F101" s="3"/>
      <c r="G101" s="3"/>
      <c r="H101" s="3"/>
      <c r="I101" s="3"/>
      <c r="J101" s="3"/>
      <c r="K101" s="3"/>
    </row>
    <row r="102" spans="1:11" ht="11.25" customHeight="1" x14ac:dyDescent="0.35">
      <c r="A102" s="1"/>
      <c r="B102" s="1" t="s">
        <v>147</v>
      </c>
      <c r="C102" s="1"/>
      <c r="D102" s="3"/>
      <c r="E102" s="3">
        <v>2000</v>
      </c>
      <c r="F102" s="3"/>
      <c r="G102" s="3">
        <f t="shared" ref="G102:G111" si="31">E102</f>
        <v>2000</v>
      </c>
      <c r="H102" s="3"/>
      <c r="I102" s="3"/>
      <c r="J102" s="3">
        <f t="shared" ref="J102:J111" si="32">SUM(G102:I102)</f>
        <v>2000</v>
      </c>
      <c r="K102" s="3"/>
    </row>
    <row r="103" spans="1:11" ht="11.25" customHeight="1" x14ac:dyDescent="0.35">
      <c r="A103" s="1"/>
      <c r="B103" s="1" t="s">
        <v>76</v>
      </c>
      <c r="C103" s="1"/>
      <c r="D103" s="3"/>
      <c r="E103" s="3">
        <v>1000</v>
      </c>
      <c r="F103" s="3"/>
      <c r="G103" s="3">
        <f t="shared" si="31"/>
        <v>1000</v>
      </c>
      <c r="H103" s="3"/>
      <c r="I103" s="3"/>
      <c r="J103" s="3">
        <f t="shared" si="32"/>
        <v>1000</v>
      </c>
      <c r="K103" s="3"/>
    </row>
    <row r="104" spans="1:11" ht="11.25" customHeight="1" x14ac:dyDescent="0.35">
      <c r="A104" s="1"/>
      <c r="B104" s="1" t="s">
        <v>77</v>
      </c>
      <c r="C104" s="1"/>
      <c r="D104" s="3"/>
      <c r="E104" s="3">
        <v>1000</v>
      </c>
      <c r="F104" s="3"/>
      <c r="G104" s="3">
        <f t="shared" si="31"/>
        <v>1000</v>
      </c>
      <c r="H104" s="3"/>
      <c r="I104" s="3"/>
      <c r="J104" s="3">
        <f t="shared" si="32"/>
        <v>1000</v>
      </c>
      <c r="K104" s="3"/>
    </row>
    <row r="105" spans="1:11" ht="11.25" customHeight="1" x14ac:dyDescent="0.35">
      <c r="A105" s="1"/>
      <c r="B105" s="1" t="s">
        <v>78</v>
      </c>
      <c r="C105" s="1"/>
      <c r="D105" s="3"/>
      <c r="E105" s="3">
        <v>500</v>
      </c>
      <c r="F105" s="3"/>
      <c r="G105" s="3">
        <f t="shared" si="31"/>
        <v>500</v>
      </c>
      <c r="H105" s="3"/>
      <c r="I105" s="3"/>
      <c r="J105" s="3">
        <f t="shared" si="32"/>
        <v>500</v>
      </c>
      <c r="K105" s="3"/>
    </row>
    <row r="106" spans="1:11" ht="11.25" customHeight="1" x14ac:dyDescent="0.35">
      <c r="A106" s="1"/>
      <c r="B106" s="1" t="s">
        <v>322</v>
      </c>
      <c r="C106" s="1"/>
      <c r="D106" s="3"/>
      <c r="E106" s="3">
        <v>3000</v>
      </c>
      <c r="F106" s="3"/>
      <c r="G106" s="3">
        <f t="shared" si="31"/>
        <v>3000</v>
      </c>
      <c r="H106" s="3"/>
      <c r="I106" s="3"/>
      <c r="J106" s="3">
        <f t="shared" si="32"/>
        <v>3000</v>
      </c>
      <c r="K106" s="3"/>
    </row>
    <row r="107" spans="1:11" ht="11.25" customHeight="1" x14ac:dyDescent="0.35">
      <c r="A107" s="1"/>
      <c r="B107" s="1" t="s">
        <v>173</v>
      </c>
      <c r="C107" s="1"/>
      <c r="D107" s="3"/>
      <c r="E107" s="3">
        <v>500</v>
      </c>
      <c r="F107" s="3"/>
      <c r="G107" s="3">
        <f t="shared" si="31"/>
        <v>500</v>
      </c>
      <c r="H107" s="3"/>
      <c r="I107" s="3"/>
      <c r="J107" s="3">
        <f t="shared" si="32"/>
        <v>500</v>
      </c>
      <c r="K107" s="3"/>
    </row>
    <row r="108" spans="1:11" ht="11.25" customHeight="1" x14ac:dyDescent="0.35">
      <c r="A108" s="1"/>
      <c r="B108" s="1" t="s">
        <v>79</v>
      </c>
      <c r="C108" s="1"/>
      <c r="D108" s="3"/>
      <c r="E108" s="3">
        <v>2000</v>
      </c>
      <c r="F108" s="3"/>
      <c r="G108" s="3">
        <f t="shared" si="31"/>
        <v>2000</v>
      </c>
      <c r="H108" s="3"/>
      <c r="I108" s="3"/>
      <c r="J108" s="3">
        <f t="shared" si="32"/>
        <v>2000</v>
      </c>
      <c r="K108" s="3"/>
    </row>
    <row r="109" spans="1:11" ht="11.25" customHeight="1" x14ac:dyDescent="0.35">
      <c r="A109" s="1"/>
      <c r="B109" s="1" t="s">
        <v>80</v>
      </c>
      <c r="C109" s="1"/>
      <c r="D109" s="3"/>
      <c r="E109" s="3">
        <v>1000</v>
      </c>
      <c r="F109" s="3"/>
      <c r="G109" s="3">
        <f t="shared" si="31"/>
        <v>1000</v>
      </c>
      <c r="H109" s="3"/>
      <c r="I109" s="3"/>
      <c r="J109" s="3">
        <f t="shared" si="32"/>
        <v>1000</v>
      </c>
      <c r="K109" s="3"/>
    </row>
    <row r="110" spans="1:11" ht="11.25" customHeight="1" x14ac:dyDescent="0.35">
      <c r="A110" s="1"/>
      <c r="B110" s="1" t="s">
        <v>149</v>
      </c>
      <c r="C110" s="1"/>
      <c r="D110" s="3"/>
      <c r="E110" s="3">
        <v>3000</v>
      </c>
      <c r="F110" s="3"/>
      <c r="G110" s="3">
        <f t="shared" si="31"/>
        <v>3000</v>
      </c>
      <c r="H110" s="3"/>
      <c r="I110" s="3"/>
      <c r="J110" s="3">
        <f t="shared" si="32"/>
        <v>3000</v>
      </c>
      <c r="K110" s="3"/>
    </row>
    <row r="111" spans="1:11" ht="12" customHeight="1" x14ac:dyDescent="0.35">
      <c r="A111" s="1"/>
      <c r="B111" s="11" t="s">
        <v>82</v>
      </c>
      <c r="C111" s="11"/>
      <c r="D111" s="12"/>
      <c r="E111" s="12">
        <v>4000</v>
      </c>
      <c r="F111" s="12"/>
      <c r="G111" s="12">
        <f t="shared" si="31"/>
        <v>4000</v>
      </c>
      <c r="H111" s="12"/>
      <c r="I111" s="12"/>
      <c r="J111" s="12">
        <f t="shared" si="32"/>
        <v>4000</v>
      </c>
      <c r="K111" s="12"/>
    </row>
    <row r="112" spans="1:11" ht="11.25" customHeight="1" x14ac:dyDescent="0.35">
      <c r="A112" s="1"/>
      <c r="B112" s="19" t="s">
        <v>44</v>
      </c>
      <c r="C112" s="1"/>
      <c r="D112" s="3"/>
      <c r="E112" s="3">
        <f>SUM(E102:E111)</f>
        <v>18000</v>
      </c>
      <c r="F112" s="3"/>
      <c r="G112" s="3">
        <f t="shared" ref="G112:J112" si="33">SUM(G102:G111)</f>
        <v>18000</v>
      </c>
      <c r="H112" s="3">
        <f t="shared" si="33"/>
        <v>0</v>
      </c>
      <c r="I112" s="3">
        <f t="shared" si="33"/>
        <v>0</v>
      </c>
      <c r="J112" s="3">
        <f t="shared" si="33"/>
        <v>18000</v>
      </c>
      <c r="K112" s="3">
        <f>SUM(G112:I112)</f>
        <v>18000</v>
      </c>
    </row>
    <row r="114" spans="1:11" ht="11.25" customHeight="1" x14ac:dyDescent="0.35">
      <c r="A114" s="17" t="s">
        <v>48</v>
      </c>
      <c r="B114" s="1"/>
      <c r="C114" s="1"/>
      <c r="D114" s="3"/>
      <c r="E114" s="3"/>
      <c r="F114" s="3"/>
      <c r="G114" s="3"/>
      <c r="H114" s="3"/>
      <c r="I114" s="3"/>
      <c r="J114" s="3"/>
      <c r="K114" s="3"/>
    </row>
    <row r="115" spans="1:11" ht="12" customHeight="1" x14ac:dyDescent="0.35">
      <c r="A115" s="17"/>
      <c r="B115" s="11" t="s">
        <v>48</v>
      </c>
      <c r="C115" s="11"/>
      <c r="D115" s="12"/>
      <c r="E115" s="12">
        <f>G8-(G112+G99)</f>
        <v>0</v>
      </c>
      <c r="F115" s="12"/>
      <c r="G115" s="12">
        <f>E115</f>
        <v>0</v>
      </c>
      <c r="H115" s="12"/>
      <c r="I115" s="12"/>
      <c r="J115" s="12">
        <f>SUM(G115:I115)</f>
        <v>0</v>
      </c>
      <c r="K115" s="12"/>
    </row>
    <row r="116" spans="1:11" ht="11.25" customHeight="1" x14ac:dyDescent="0.35">
      <c r="A116" s="1"/>
      <c r="B116" s="19" t="s">
        <v>44</v>
      </c>
      <c r="C116" s="1"/>
      <c r="D116" s="3"/>
      <c r="E116" s="3">
        <f>SUM(E115)</f>
        <v>0</v>
      </c>
      <c r="F116" s="3"/>
      <c r="G116" s="3">
        <f t="shared" ref="G116:J116" si="34">SUM(G115)</f>
        <v>0</v>
      </c>
      <c r="H116" s="3">
        <f t="shared" si="34"/>
        <v>0</v>
      </c>
      <c r="I116" s="3">
        <f t="shared" si="34"/>
        <v>0</v>
      </c>
      <c r="J116" s="3">
        <f t="shared" si="34"/>
        <v>0</v>
      </c>
      <c r="K116" s="3">
        <f>SUM(G116:I116)</f>
        <v>0</v>
      </c>
    </row>
    <row r="117" spans="1:11" ht="11.25" customHeight="1" x14ac:dyDescent="0.35">
      <c r="A117" s="1"/>
      <c r="B117" s="1"/>
      <c r="C117" s="1"/>
      <c r="D117" s="3"/>
      <c r="E117" s="3"/>
      <c r="F117" s="3"/>
      <c r="G117" s="3"/>
      <c r="H117" s="3"/>
      <c r="I117" s="3"/>
      <c r="J117" s="3"/>
      <c r="K117" s="3"/>
    </row>
    <row r="118" spans="1:11" ht="11.25" customHeight="1" x14ac:dyDescent="0.35">
      <c r="A118" s="1"/>
      <c r="B118" s="21" t="s">
        <v>49</v>
      </c>
      <c r="C118" s="22"/>
      <c r="D118" s="23"/>
      <c r="E118" s="24">
        <f>SUM(E99+E112+E116)</f>
        <v>45000</v>
      </c>
      <c r="F118" s="24"/>
      <c r="G118" s="24">
        <f t="shared" ref="G118:J118" si="35">SUM(G116+G99+G112)</f>
        <v>45000</v>
      </c>
      <c r="H118" s="24">
        <f t="shared" si="35"/>
        <v>0</v>
      </c>
      <c r="I118" s="24">
        <f t="shared" si="35"/>
        <v>0</v>
      </c>
      <c r="J118" s="24">
        <f t="shared" si="35"/>
        <v>45000</v>
      </c>
      <c r="K118" s="25">
        <f>SUM(G118:I118)</f>
        <v>45000</v>
      </c>
    </row>
    <row r="119" spans="1:11" ht="11.25" customHeight="1" x14ac:dyDescent="0.35">
      <c r="A119" s="1"/>
      <c r="B119" s="1"/>
      <c r="C119" s="1"/>
      <c r="D119" s="3"/>
      <c r="E119" s="3"/>
      <c r="F119" s="3"/>
      <c r="G119" s="3"/>
      <c r="H119" s="3"/>
      <c r="I119" s="3"/>
      <c r="J119" s="3"/>
      <c r="K119" s="3"/>
    </row>
    <row r="120" spans="1:11" ht="11.25" customHeight="1" x14ac:dyDescent="0.35">
      <c r="A120" s="1"/>
      <c r="B120" s="1"/>
      <c r="C120" s="1"/>
      <c r="D120" s="3"/>
      <c r="E120" s="3"/>
      <c r="F120" s="3"/>
      <c r="G120" s="4"/>
      <c r="H120" s="3"/>
      <c r="I120" s="3"/>
      <c r="J120" s="3"/>
      <c r="K120" s="3"/>
    </row>
    <row r="121" spans="1:11" ht="11.25" customHeight="1" x14ac:dyDescent="0.35">
      <c r="A121" s="1"/>
      <c r="B121" s="1"/>
      <c r="C121" s="1"/>
      <c r="D121" s="3"/>
      <c r="E121" s="3"/>
      <c r="F121" s="3"/>
      <c r="G121" s="4"/>
      <c r="H121" s="3"/>
      <c r="I121" s="3"/>
      <c r="J121" s="3"/>
      <c r="K121" s="3"/>
    </row>
    <row r="122" spans="1:11" ht="11.25" customHeight="1" x14ac:dyDescent="0.35">
      <c r="A122" s="1"/>
      <c r="B122" s="1"/>
      <c r="C122" s="1"/>
      <c r="D122" s="3"/>
      <c r="E122" s="3"/>
      <c r="F122" s="3"/>
      <c r="G122" s="4"/>
      <c r="H122" s="3"/>
      <c r="I122" s="3"/>
      <c r="J122" s="3"/>
      <c r="K122" s="3"/>
    </row>
    <row r="123" spans="1:11" ht="11.25" customHeight="1" x14ac:dyDescent="0.35">
      <c r="A123" s="1"/>
      <c r="B123" s="1"/>
      <c r="C123" s="1"/>
      <c r="D123" s="3"/>
      <c r="E123" s="3"/>
      <c r="F123" s="3"/>
      <c r="G123" s="4"/>
      <c r="H123" s="3"/>
      <c r="I123" s="3"/>
      <c r="J123" s="3"/>
      <c r="K123" s="3"/>
    </row>
    <row r="124" spans="1:11" ht="11.25" customHeight="1" x14ac:dyDescent="0.35">
      <c r="A124" s="63" t="s">
        <v>83</v>
      </c>
      <c r="B124" s="64"/>
      <c r="C124" s="15"/>
      <c r="D124" s="16"/>
      <c r="E124" s="16"/>
      <c r="F124" s="16"/>
      <c r="G124" s="16"/>
      <c r="H124" s="16"/>
      <c r="I124" s="16"/>
      <c r="J124" s="16"/>
      <c r="K124" s="16"/>
    </row>
    <row r="125" spans="1:11" ht="11.25" customHeight="1" x14ac:dyDescent="0.35">
      <c r="A125" s="61" t="s">
        <v>84</v>
      </c>
      <c r="B125" s="62"/>
      <c r="C125" s="1"/>
      <c r="D125" s="3"/>
      <c r="E125" s="3"/>
      <c r="F125" s="3"/>
      <c r="G125" s="3"/>
      <c r="H125" s="3"/>
      <c r="I125" s="3"/>
      <c r="J125" s="3"/>
      <c r="K125" s="3"/>
    </row>
    <row r="126" spans="1:11" ht="11.25" customHeight="1" x14ac:dyDescent="0.35">
      <c r="A126" s="1"/>
      <c r="B126" s="1" t="s">
        <v>174</v>
      </c>
      <c r="C126" s="1"/>
      <c r="D126" s="3"/>
      <c r="E126" s="3">
        <v>8000</v>
      </c>
      <c r="F126" s="3"/>
      <c r="G126" s="3"/>
      <c r="H126" s="3"/>
      <c r="I126" s="3">
        <f t="shared" ref="I126:I130" si="36">E126</f>
        <v>8000</v>
      </c>
      <c r="J126" s="3">
        <f t="shared" ref="J126:J130" si="37">SUM(G126:I126)</f>
        <v>8000</v>
      </c>
      <c r="K126" s="3"/>
    </row>
    <row r="127" spans="1:11" ht="11.25" customHeight="1" x14ac:dyDescent="0.35">
      <c r="A127" s="1"/>
      <c r="B127" s="1" t="s">
        <v>86</v>
      </c>
      <c r="C127" s="1"/>
      <c r="D127" s="3"/>
      <c r="E127" s="3">
        <v>8000</v>
      </c>
      <c r="F127" s="3"/>
      <c r="G127" s="3"/>
      <c r="H127" s="3"/>
      <c r="I127" s="3">
        <f t="shared" si="36"/>
        <v>8000</v>
      </c>
      <c r="J127" s="3">
        <f t="shared" si="37"/>
        <v>8000</v>
      </c>
      <c r="K127" s="3"/>
    </row>
    <row r="128" spans="1:11" ht="11.25" customHeight="1" x14ac:dyDescent="0.35">
      <c r="A128" s="1"/>
      <c r="B128" s="1" t="s">
        <v>175</v>
      </c>
      <c r="C128" s="1"/>
      <c r="D128" s="3"/>
      <c r="E128" s="3">
        <v>8000</v>
      </c>
      <c r="F128" s="3"/>
      <c r="G128" s="3"/>
      <c r="H128" s="3"/>
      <c r="I128" s="3">
        <f t="shared" si="36"/>
        <v>8000</v>
      </c>
      <c r="J128" s="3">
        <f t="shared" si="37"/>
        <v>8000</v>
      </c>
      <c r="K128" s="3"/>
    </row>
    <row r="129" spans="1:11" ht="11.25" customHeight="1" x14ac:dyDescent="0.35">
      <c r="A129" s="1"/>
      <c r="B129" s="1" t="s">
        <v>89</v>
      </c>
      <c r="C129" s="1"/>
      <c r="D129" s="3"/>
      <c r="E129" s="3">
        <v>9000</v>
      </c>
      <c r="F129" s="3"/>
      <c r="G129" s="3"/>
      <c r="H129" s="3"/>
      <c r="I129" s="3">
        <f t="shared" si="36"/>
        <v>9000</v>
      </c>
      <c r="J129" s="3">
        <f t="shared" si="37"/>
        <v>9000</v>
      </c>
      <c r="K129" s="3"/>
    </row>
    <row r="130" spans="1:11" ht="12" customHeight="1" x14ac:dyDescent="0.35">
      <c r="A130" s="1"/>
      <c r="B130" s="11" t="s">
        <v>154</v>
      </c>
      <c r="C130" s="11"/>
      <c r="D130" s="12"/>
      <c r="E130" s="12">
        <v>4000</v>
      </c>
      <c r="F130" s="12"/>
      <c r="G130" s="12"/>
      <c r="H130" s="12"/>
      <c r="I130" s="12">
        <f t="shared" si="36"/>
        <v>4000</v>
      </c>
      <c r="J130" s="12">
        <f t="shared" si="37"/>
        <v>4000</v>
      </c>
      <c r="K130" s="12"/>
    </row>
    <row r="131" spans="1:11" ht="11.25" customHeight="1" x14ac:dyDescent="0.35">
      <c r="A131" s="1"/>
      <c r="B131" s="19" t="s">
        <v>44</v>
      </c>
      <c r="C131" s="1"/>
      <c r="D131" s="3"/>
      <c r="E131" s="3">
        <f>SUM(E126:E130)</f>
        <v>37000</v>
      </c>
      <c r="F131" s="3"/>
      <c r="G131" s="3">
        <f t="shared" ref="G131:J131" si="38">SUM(G126:G130)</f>
        <v>0</v>
      </c>
      <c r="H131" s="3">
        <f t="shared" si="38"/>
        <v>0</v>
      </c>
      <c r="I131" s="3">
        <f t="shared" si="38"/>
        <v>37000</v>
      </c>
      <c r="J131" s="3">
        <f t="shared" si="38"/>
        <v>37000</v>
      </c>
      <c r="K131" s="3">
        <f>SUM(G131:I131)</f>
        <v>37000</v>
      </c>
    </row>
    <row r="132" spans="1:11" ht="11.25" customHeight="1" x14ac:dyDescent="0.35">
      <c r="A132" s="1"/>
      <c r="B132" s="1"/>
      <c r="C132" s="1"/>
      <c r="D132" s="3"/>
      <c r="E132" s="3"/>
      <c r="F132" s="3"/>
      <c r="G132" s="3"/>
      <c r="H132" s="3"/>
      <c r="I132" s="3"/>
      <c r="J132" s="3"/>
      <c r="K132" s="3"/>
    </row>
    <row r="133" spans="1:11" ht="11.25" customHeight="1" x14ac:dyDescent="0.35">
      <c r="A133" s="61" t="s">
        <v>94</v>
      </c>
      <c r="B133" s="62"/>
      <c r="C133" s="1"/>
      <c r="D133" s="3"/>
      <c r="E133" s="3"/>
      <c r="F133" s="3"/>
      <c r="G133" s="3"/>
      <c r="H133" s="3"/>
      <c r="I133" s="3"/>
      <c r="J133" s="3"/>
      <c r="K133" s="3"/>
    </row>
    <row r="134" spans="1:11" ht="11.25" customHeight="1" x14ac:dyDescent="0.35">
      <c r="A134" s="1"/>
      <c r="B134" s="1" t="s">
        <v>76</v>
      </c>
      <c r="C134" s="1"/>
      <c r="D134" s="3"/>
      <c r="E134" s="3">
        <v>2000</v>
      </c>
      <c r="F134" s="3"/>
      <c r="G134" s="3"/>
      <c r="H134" s="3"/>
      <c r="I134" s="3">
        <f t="shared" ref="I134:I137" si="39">E134</f>
        <v>2000</v>
      </c>
      <c r="J134" s="3">
        <f t="shared" ref="J134:J137" si="40">SUM(G134:I134)</f>
        <v>2000</v>
      </c>
      <c r="K134" s="3"/>
    </row>
    <row r="135" spans="1:11" ht="11.25" customHeight="1" x14ac:dyDescent="0.35">
      <c r="A135" s="1"/>
      <c r="B135" s="1" t="s">
        <v>176</v>
      </c>
      <c r="C135" s="1"/>
      <c r="D135" s="3"/>
      <c r="E135" s="3">
        <v>2000</v>
      </c>
      <c r="F135" s="3"/>
      <c r="G135" s="3"/>
      <c r="H135" s="3"/>
      <c r="I135" s="3">
        <f t="shared" si="39"/>
        <v>2000</v>
      </c>
      <c r="J135" s="3">
        <f t="shared" si="40"/>
        <v>2000</v>
      </c>
      <c r="K135" s="3"/>
    </row>
    <row r="136" spans="1:11" ht="11.25" customHeight="1" x14ac:dyDescent="0.35">
      <c r="A136" s="1"/>
      <c r="B136" s="1" t="s">
        <v>95</v>
      </c>
      <c r="C136" s="1"/>
      <c r="D136" s="3"/>
      <c r="E136" s="3">
        <v>2000</v>
      </c>
      <c r="F136" s="3"/>
      <c r="G136" s="3"/>
      <c r="H136" s="3"/>
      <c r="I136" s="3">
        <f t="shared" si="39"/>
        <v>2000</v>
      </c>
      <c r="J136" s="3">
        <f t="shared" si="40"/>
        <v>2000</v>
      </c>
      <c r="K136" s="3"/>
    </row>
    <row r="137" spans="1:11" ht="12" customHeight="1" x14ac:dyDescent="0.35">
      <c r="A137" s="1"/>
      <c r="B137" s="11" t="s">
        <v>82</v>
      </c>
      <c r="C137" s="11"/>
      <c r="D137" s="12"/>
      <c r="E137" s="12">
        <v>2000</v>
      </c>
      <c r="F137" s="12"/>
      <c r="G137" s="12"/>
      <c r="H137" s="12"/>
      <c r="I137" s="12">
        <f t="shared" si="39"/>
        <v>2000</v>
      </c>
      <c r="J137" s="12">
        <f t="shared" si="40"/>
        <v>2000</v>
      </c>
      <c r="K137" s="12"/>
    </row>
    <row r="138" spans="1:11" ht="11.25" customHeight="1" x14ac:dyDescent="0.35">
      <c r="A138" s="1"/>
      <c r="B138" s="19" t="s">
        <v>44</v>
      </c>
      <c r="C138" s="1"/>
      <c r="D138" s="3"/>
      <c r="E138" s="3">
        <f>SUM(E134:E137)</f>
        <v>8000</v>
      </c>
      <c r="F138" s="3"/>
      <c r="G138" s="3">
        <f t="shared" ref="G138:J138" si="41">SUM(G134:G137)</f>
        <v>0</v>
      </c>
      <c r="H138" s="3">
        <f t="shared" si="41"/>
        <v>0</v>
      </c>
      <c r="I138" s="3">
        <f t="shared" si="41"/>
        <v>8000</v>
      </c>
      <c r="J138" s="3">
        <f t="shared" si="41"/>
        <v>8000</v>
      </c>
      <c r="K138" s="3">
        <f>SUM(G138:I138)</f>
        <v>8000</v>
      </c>
    </row>
    <row r="139" spans="1:11" ht="11.25" customHeight="1" x14ac:dyDescent="0.35">
      <c r="A139" s="1"/>
      <c r="B139" s="1"/>
      <c r="C139" s="1"/>
      <c r="D139" s="3"/>
      <c r="E139" s="3"/>
      <c r="F139" s="3"/>
      <c r="G139" s="3"/>
      <c r="H139" s="3"/>
      <c r="I139" s="3"/>
      <c r="J139" s="3"/>
      <c r="K139" s="3"/>
    </row>
    <row r="140" spans="1:11" ht="11.25" customHeight="1" x14ac:dyDescent="0.35">
      <c r="A140" s="17" t="s">
        <v>48</v>
      </c>
      <c r="B140" s="1"/>
      <c r="C140" s="1"/>
      <c r="D140" s="3"/>
      <c r="E140" s="3"/>
      <c r="F140" s="3"/>
      <c r="G140" s="3"/>
      <c r="H140" s="3"/>
      <c r="I140" s="3"/>
      <c r="J140" s="3"/>
      <c r="K140" s="3"/>
    </row>
    <row r="141" spans="1:11" ht="12" customHeight="1" x14ac:dyDescent="0.35">
      <c r="A141" s="17"/>
      <c r="B141" s="11" t="s">
        <v>48</v>
      </c>
      <c r="C141" s="11"/>
      <c r="D141" s="12"/>
      <c r="E141" s="12">
        <f>E11-(E131+E138)</f>
        <v>0</v>
      </c>
      <c r="F141" s="12"/>
      <c r="G141" s="12"/>
      <c r="H141" s="12"/>
      <c r="I141" s="12">
        <f>E141</f>
        <v>0</v>
      </c>
      <c r="J141" s="12">
        <f>SUM(G141:I141)</f>
        <v>0</v>
      </c>
      <c r="K141" s="12"/>
    </row>
    <row r="142" spans="1:11" ht="11.25" customHeight="1" x14ac:dyDescent="0.35">
      <c r="A142" s="1"/>
      <c r="B142" s="19" t="s">
        <v>44</v>
      </c>
      <c r="C142" s="1"/>
      <c r="D142" s="3"/>
      <c r="E142" s="3">
        <f>SUM(E141)</f>
        <v>0</v>
      </c>
      <c r="F142" s="3"/>
      <c r="G142" s="3">
        <f t="shared" ref="G142:J142" si="42">SUM(G141)</f>
        <v>0</v>
      </c>
      <c r="H142" s="3">
        <f t="shared" si="42"/>
        <v>0</v>
      </c>
      <c r="I142" s="3">
        <f t="shared" si="42"/>
        <v>0</v>
      </c>
      <c r="J142" s="3">
        <f t="shared" si="42"/>
        <v>0</v>
      </c>
      <c r="K142" s="3">
        <f>SUM(G142:I142)</f>
        <v>0</v>
      </c>
    </row>
    <row r="143" spans="1:11" ht="11.25" customHeight="1" x14ac:dyDescent="0.35">
      <c r="A143" s="1"/>
      <c r="B143" s="1"/>
      <c r="C143" s="1"/>
      <c r="D143" s="3"/>
      <c r="E143" s="3"/>
      <c r="F143" s="3"/>
      <c r="G143" s="3"/>
      <c r="H143" s="3"/>
      <c r="I143" s="3"/>
      <c r="J143" s="3"/>
      <c r="K143" s="3"/>
    </row>
    <row r="144" spans="1:11" ht="11.25" customHeight="1" x14ac:dyDescent="0.35">
      <c r="A144" s="1"/>
      <c r="B144" s="21" t="s">
        <v>49</v>
      </c>
      <c r="C144" s="22"/>
      <c r="D144" s="23"/>
      <c r="E144" s="24">
        <f>SUM(E131+E138+E142)</f>
        <v>45000</v>
      </c>
      <c r="F144" s="24"/>
      <c r="G144" s="24">
        <f t="shared" ref="G144:J144" si="43">SUM(G142+G131+G138)</f>
        <v>0</v>
      </c>
      <c r="H144" s="24">
        <f t="shared" si="43"/>
        <v>0</v>
      </c>
      <c r="I144" s="24">
        <f t="shared" si="43"/>
        <v>45000</v>
      </c>
      <c r="J144" s="24">
        <f t="shared" si="43"/>
        <v>45000</v>
      </c>
      <c r="K144" s="25">
        <f>SUM(G144:I144)</f>
        <v>45000</v>
      </c>
    </row>
    <row r="148" spans="1:11" ht="11.25" customHeight="1" x14ac:dyDescent="0.35">
      <c r="A148" s="63" t="s">
        <v>96</v>
      </c>
      <c r="B148" s="64"/>
      <c r="C148" s="15"/>
      <c r="D148" s="16"/>
      <c r="E148" s="16"/>
      <c r="F148" s="16"/>
      <c r="G148" s="16"/>
      <c r="H148" s="16"/>
      <c r="I148" s="16"/>
      <c r="J148" s="16"/>
      <c r="K148" s="16"/>
    </row>
    <row r="149" spans="1:11" ht="11.25" customHeight="1" x14ac:dyDescent="0.35">
      <c r="A149" s="17" t="s">
        <v>97</v>
      </c>
      <c r="B149" s="1"/>
      <c r="C149" s="1"/>
      <c r="D149" s="3"/>
      <c r="E149" s="3"/>
      <c r="F149" s="3"/>
      <c r="G149" s="3"/>
      <c r="H149" s="3"/>
      <c r="I149" s="3"/>
      <c r="J149" s="3"/>
      <c r="K149" s="3"/>
    </row>
    <row r="150" spans="1:11" ht="11.25" customHeight="1" x14ac:dyDescent="0.35">
      <c r="A150" s="1"/>
      <c r="B150" s="1" t="s">
        <v>323</v>
      </c>
      <c r="C150" s="1">
        <f>4*48*19</f>
        <v>3648</v>
      </c>
      <c r="D150" s="3">
        <v>10.5</v>
      </c>
      <c r="E150" s="3">
        <f t="shared" ref="E150:E154" si="44">C150*D150</f>
        <v>38304</v>
      </c>
      <c r="F150" s="3"/>
      <c r="G150" s="3"/>
      <c r="H150" s="3">
        <f t="shared" ref="H150:H154" si="45">E150</f>
        <v>38304</v>
      </c>
      <c r="I150" s="3"/>
      <c r="J150" s="3">
        <f t="shared" ref="J150:J154" si="46">SUM(G150:I150)</f>
        <v>38304</v>
      </c>
      <c r="K150" s="3"/>
    </row>
    <row r="151" spans="1:11" ht="11.25" customHeight="1" x14ac:dyDescent="0.35">
      <c r="A151" s="1"/>
      <c r="B151" s="1" t="s">
        <v>324</v>
      </c>
      <c r="C151" s="1">
        <f>2*43*19</f>
        <v>1634</v>
      </c>
      <c r="D151" s="3">
        <v>10.5</v>
      </c>
      <c r="E151" s="3">
        <f t="shared" si="44"/>
        <v>17157</v>
      </c>
      <c r="F151" s="3"/>
      <c r="G151" s="3"/>
      <c r="H151" s="3">
        <f t="shared" si="45"/>
        <v>17157</v>
      </c>
      <c r="I151" s="3"/>
      <c r="J151" s="3">
        <f t="shared" si="46"/>
        <v>17157</v>
      </c>
      <c r="K151" s="3"/>
    </row>
    <row r="152" spans="1:11" ht="11.25" customHeight="1" x14ac:dyDescent="0.35">
      <c r="A152" s="1"/>
      <c r="B152" s="1" t="s">
        <v>325</v>
      </c>
      <c r="C152" s="1">
        <f>3*48*19</f>
        <v>2736</v>
      </c>
      <c r="D152" s="3">
        <v>10.5</v>
      </c>
      <c r="E152" s="3">
        <f t="shared" si="44"/>
        <v>28728</v>
      </c>
      <c r="F152" s="3"/>
      <c r="G152" s="3"/>
      <c r="H152" s="3">
        <f t="shared" si="45"/>
        <v>28728</v>
      </c>
      <c r="I152" s="3"/>
      <c r="J152" s="3">
        <f t="shared" si="46"/>
        <v>28728</v>
      </c>
      <c r="K152" s="3"/>
    </row>
    <row r="153" spans="1:11" ht="11.25" customHeight="1" x14ac:dyDescent="0.35">
      <c r="A153" s="1"/>
      <c r="B153" s="1" t="s">
        <v>326</v>
      </c>
      <c r="C153" s="1">
        <f t="shared" ref="C153:C154" si="47">2*48*19</f>
        <v>1824</v>
      </c>
      <c r="D153" s="3">
        <v>10.5</v>
      </c>
      <c r="E153" s="3">
        <f t="shared" si="44"/>
        <v>19152</v>
      </c>
      <c r="F153" s="3"/>
      <c r="G153" s="3"/>
      <c r="H153" s="3">
        <f t="shared" si="45"/>
        <v>19152</v>
      </c>
      <c r="I153" s="3"/>
      <c r="J153" s="3">
        <f t="shared" si="46"/>
        <v>19152</v>
      </c>
      <c r="K153" s="3"/>
    </row>
    <row r="154" spans="1:11" ht="12" customHeight="1" x14ac:dyDescent="0.35">
      <c r="A154" s="1"/>
      <c r="B154" s="11" t="s">
        <v>327</v>
      </c>
      <c r="C154" s="11">
        <f t="shared" si="47"/>
        <v>1824</v>
      </c>
      <c r="D154" s="12">
        <v>10.5</v>
      </c>
      <c r="E154" s="12">
        <f t="shared" si="44"/>
        <v>19152</v>
      </c>
      <c r="F154" s="12"/>
      <c r="G154" s="12"/>
      <c r="H154" s="12">
        <f t="shared" si="45"/>
        <v>19152</v>
      </c>
      <c r="I154" s="12"/>
      <c r="J154" s="12">
        <f t="shared" si="46"/>
        <v>19152</v>
      </c>
      <c r="K154" s="12"/>
    </row>
    <row r="155" spans="1:11" ht="11.25" customHeight="1" x14ac:dyDescent="0.35">
      <c r="A155" s="1"/>
      <c r="B155" s="19" t="s">
        <v>29</v>
      </c>
      <c r="C155" s="1"/>
      <c r="D155" s="3"/>
      <c r="E155" s="3">
        <f>SUM(E150:E154)</f>
        <v>122493</v>
      </c>
      <c r="F155" s="3"/>
      <c r="G155" s="3">
        <f t="shared" ref="G155:J155" si="48">SUM(G150:G154)</f>
        <v>0</v>
      </c>
      <c r="H155" s="3">
        <f t="shared" si="48"/>
        <v>122493</v>
      </c>
      <c r="I155" s="3">
        <f t="shared" si="48"/>
        <v>0</v>
      </c>
      <c r="J155" s="3">
        <f t="shared" si="48"/>
        <v>122493</v>
      </c>
      <c r="K155" s="3">
        <f>SUM(G155:I155)</f>
        <v>122493</v>
      </c>
    </row>
    <row r="156" spans="1:11" ht="11.25" customHeight="1" x14ac:dyDescent="0.35">
      <c r="A156" s="1"/>
      <c r="B156" s="1"/>
      <c r="C156" s="1"/>
      <c r="D156" s="3"/>
      <c r="E156" s="3"/>
      <c r="F156" s="3"/>
      <c r="G156" s="3"/>
      <c r="H156" s="3"/>
      <c r="I156" s="3"/>
      <c r="J156" s="3"/>
      <c r="K156" s="3"/>
    </row>
    <row r="157" spans="1:11" ht="11.25" customHeight="1" x14ac:dyDescent="0.35">
      <c r="A157" s="17" t="s">
        <v>66</v>
      </c>
      <c r="B157" s="1"/>
      <c r="C157" s="1"/>
      <c r="D157" s="3"/>
      <c r="E157" s="3"/>
      <c r="F157" s="3"/>
      <c r="G157" s="3"/>
      <c r="H157" s="3"/>
      <c r="I157" s="3"/>
      <c r="J157" s="3"/>
      <c r="K157" s="3"/>
    </row>
    <row r="158" spans="1:11" ht="11.25" customHeight="1" x14ac:dyDescent="0.35">
      <c r="A158" s="17"/>
      <c r="B158" s="1" t="s">
        <v>67</v>
      </c>
      <c r="C158" s="1"/>
      <c r="D158" s="3"/>
      <c r="E158" s="3">
        <v>14000</v>
      </c>
      <c r="F158" s="3"/>
      <c r="G158" s="3">
        <v>14000</v>
      </c>
      <c r="H158" s="3"/>
      <c r="I158" s="3"/>
      <c r="J158" s="3">
        <v>15000</v>
      </c>
      <c r="K158" s="3"/>
    </row>
    <row r="159" spans="1:11" ht="12" customHeight="1" x14ac:dyDescent="0.35">
      <c r="A159" s="17"/>
      <c r="B159" s="11" t="s">
        <v>180</v>
      </c>
      <c r="C159" s="11"/>
      <c r="D159" s="12"/>
      <c r="E159" s="12">
        <v>15000</v>
      </c>
      <c r="F159" s="12"/>
      <c r="G159" s="12">
        <v>15000</v>
      </c>
      <c r="H159" s="12"/>
      <c r="I159" s="12"/>
      <c r="J159" s="12">
        <f>SUM(G159:I159)</f>
        <v>15000</v>
      </c>
      <c r="K159" s="12"/>
    </row>
    <row r="160" spans="1:11" ht="11.25" customHeight="1" x14ac:dyDescent="0.35">
      <c r="A160" s="1"/>
      <c r="B160" s="19" t="s">
        <v>29</v>
      </c>
      <c r="C160" s="1"/>
      <c r="D160" s="3"/>
      <c r="E160" s="3">
        <f>SUM(E158:E159)</f>
        <v>29000</v>
      </c>
      <c r="F160" s="3"/>
      <c r="G160" s="3">
        <f t="shared" ref="G160:J160" si="49">SUM(G158:G159)</f>
        <v>29000</v>
      </c>
      <c r="H160" s="3">
        <f t="shared" si="49"/>
        <v>0</v>
      </c>
      <c r="I160" s="3">
        <f t="shared" si="49"/>
        <v>0</v>
      </c>
      <c r="J160" s="3">
        <f t="shared" si="49"/>
        <v>30000</v>
      </c>
      <c r="K160" s="3">
        <f>SUM(G160:I160)</f>
        <v>29000</v>
      </c>
    </row>
    <row r="162" spans="1:11" ht="11.25" customHeight="1" x14ac:dyDescent="0.35">
      <c r="A162" s="1"/>
      <c r="B162" s="21" t="s">
        <v>49</v>
      </c>
      <c r="C162" s="22"/>
      <c r="D162" s="23"/>
      <c r="E162" s="24">
        <f>E155+E160</f>
        <v>151493</v>
      </c>
      <c r="F162" s="24"/>
      <c r="G162" s="24">
        <f t="shared" ref="G162:J162" si="50">G155+G160</f>
        <v>29000</v>
      </c>
      <c r="H162" s="24">
        <f t="shared" si="50"/>
        <v>122493</v>
      </c>
      <c r="I162" s="24">
        <f t="shared" si="50"/>
        <v>0</v>
      </c>
      <c r="J162" s="24">
        <f t="shared" si="50"/>
        <v>152493</v>
      </c>
      <c r="K162" s="25">
        <f>SUM(G162:I162)</f>
        <v>151493</v>
      </c>
    </row>
    <row r="163" spans="1:11" ht="11.25" customHeight="1" x14ac:dyDescent="0.35">
      <c r="A163" s="1"/>
      <c r="B163" s="1"/>
      <c r="C163" s="1"/>
      <c r="D163" s="3"/>
      <c r="E163" s="3"/>
      <c r="F163" s="3"/>
      <c r="G163" s="4"/>
      <c r="H163" s="3"/>
      <c r="I163" s="3"/>
      <c r="J163" s="3"/>
      <c r="K163" s="3"/>
    </row>
    <row r="164" spans="1:11" ht="11.25" customHeight="1" x14ac:dyDescent="0.35">
      <c r="A164" s="65" t="s">
        <v>105</v>
      </c>
      <c r="B164" s="64"/>
      <c r="C164" s="27"/>
      <c r="D164" s="28"/>
      <c r="E164" s="28"/>
      <c r="F164" s="28"/>
      <c r="G164" s="29">
        <f>(SUM(E8+E9)-G66-G93-G118-G144-G162)</f>
        <v>0</v>
      </c>
      <c r="H164" s="30">
        <f>E10-H66-H93-H118-H144-H162</f>
        <v>6.6666666680248454E-3</v>
      </c>
      <c r="I164" s="29">
        <f>E11-I66-I93-I118-I144-I162</f>
        <v>0</v>
      </c>
      <c r="J164" s="28"/>
      <c r="K164" s="28"/>
    </row>
  </sheetData>
  <mergeCells count="17">
    <mergeCell ref="A49:B49"/>
    <mergeCell ref="A56:B56"/>
    <mergeCell ref="A133:B133"/>
    <mergeCell ref="A148:B148"/>
    <mergeCell ref="A164:B164"/>
    <mergeCell ref="A69:B69"/>
    <mergeCell ref="A70:B70"/>
    <mergeCell ref="A96:B96"/>
    <mergeCell ref="A97:B97"/>
    <mergeCell ref="A101:B101"/>
    <mergeCell ref="A124:B124"/>
    <mergeCell ref="A125:B125"/>
    <mergeCell ref="C1:J5"/>
    <mergeCell ref="A15:B15"/>
    <mergeCell ref="A16:B16"/>
    <mergeCell ref="A35:B35"/>
    <mergeCell ref="A43:B43"/>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6"/>
  <sheetViews>
    <sheetView topLeftCell="A111" workbookViewId="0">
      <selection activeCell="H91" sqref="H91"/>
    </sheetView>
  </sheetViews>
  <sheetFormatPr defaultColWidth="14.453125" defaultRowHeight="15" customHeight="1" x14ac:dyDescent="0.35"/>
  <cols>
    <col min="1" max="1" width="22" customWidth="1"/>
    <col min="2" max="2" width="44.1796875" customWidth="1"/>
    <col min="3" max="3" width="11.453125" customWidth="1"/>
    <col min="4" max="4" width="18.1796875" customWidth="1"/>
    <col min="5" max="5" width="12.81640625" customWidth="1"/>
    <col min="6" max="6" width="8.1796875" customWidth="1"/>
    <col min="7" max="7" width="14.6328125" customWidth="1"/>
    <col min="8" max="8" width="10.6328125" customWidth="1"/>
    <col min="9" max="9" width="9.36328125" customWidth="1"/>
    <col min="10" max="11" width="10.1796875" customWidth="1"/>
    <col min="12" max="26" width="20.81640625" customWidth="1"/>
  </cols>
  <sheetData>
    <row r="1" spans="1:10" ht="11.25" customHeight="1" x14ac:dyDescent="0.35">
      <c r="A1" s="1"/>
      <c r="B1" s="2"/>
      <c r="C1" s="66" t="s">
        <v>0</v>
      </c>
      <c r="D1" s="67"/>
      <c r="E1" s="67"/>
      <c r="F1" s="67"/>
      <c r="G1" s="67"/>
      <c r="H1" s="67"/>
      <c r="I1" s="67"/>
      <c r="J1" s="68"/>
    </row>
    <row r="2" spans="1:10" ht="11.25" customHeight="1" x14ac:dyDescent="0.35">
      <c r="A2" s="1"/>
      <c r="B2" s="1"/>
      <c r="C2" s="69"/>
      <c r="D2" s="62"/>
      <c r="E2" s="62"/>
      <c r="F2" s="62"/>
      <c r="G2" s="62"/>
      <c r="H2" s="62"/>
      <c r="I2" s="62"/>
      <c r="J2" s="70"/>
    </row>
    <row r="3" spans="1:10" ht="11.25" customHeight="1" x14ac:dyDescent="0.35">
      <c r="A3" s="1"/>
      <c r="B3" s="1"/>
      <c r="C3" s="69"/>
      <c r="D3" s="62"/>
      <c r="E3" s="62"/>
      <c r="F3" s="62"/>
      <c r="G3" s="62"/>
      <c r="H3" s="62"/>
      <c r="I3" s="62"/>
      <c r="J3" s="70"/>
    </row>
    <row r="4" spans="1:10" ht="11.25" customHeight="1" x14ac:dyDescent="0.35">
      <c r="A4" s="1"/>
      <c r="B4" s="1"/>
      <c r="C4" s="69"/>
      <c r="D4" s="62"/>
      <c r="E4" s="62"/>
      <c r="F4" s="62"/>
      <c r="G4" s="62"/>
      <c r="H4" s="62"/>
      <c r="I4" s="62"/>
      <c r="J4" s="70"/>
    </row>
    <row r="5" spans="1:10" ht="11.25" customHeight="1" x14ac:dyDescent="0.35">
      <c r="A5" s="1"/>
      <c r="B5" s="1"/>
      <c r="C5" s="71"/>
      <c r="D5" s="72"/>
      <c r="E5" s="72"/>
      <c r="F5" s="72"/>
      <c r="G5" s="72"/>
      <c r="H5" s="72"/>
      <c r="I5" s="72"/>
      <c r="J5" s="73"/>
    </row>
    <row r="6" spans="1:10" ht="11.25" customHeight="1" x14ac:dyDescent="0.35">
      <c r="A6" s="1"/>
      <c r="B6" s="1"/>
      <c r="C6" s="1"/>
      <c r="D6" s="3"/>
      <c r="E6" s="3"/>
      <c r="F6" s="3"/>
      <c r="G6" s="4"/>
      <c r="H6" s="3"/>
      <c r="I6" s="3"/>
      <c r="J6" s="3"/>
    </row>
    <row r="7" spans="1:10" ht="11.25" customHeight="1" x14ac:dyDescent="0.35">
      <c r="A7" s="1"/>
      <c r="B7" s="5" t="s">
        <v>1</v>
      </c>
      <c r="C7" s="5" t="s">
        <v>2</v>
      </c>
      <c r="D7" s="5" t="s">
        <v>3</v>
      </c>
      <c r="E7" s="6" t="s">
        <v>157</v>
      </c>
      <c r="F7" s="7"/>
      <c r="G7" s="8" t="s">
        <v>5</v>
      </c>
      <c r="H7" s="9"/>
      <c r="I7" s="6"/>
      <c r="J7" s="10"/>
    </row>
    <row r="8" spans="1:10" ht="11.25" customHeight="1" x14ac:dyDescent="0.35">
      <c r="A8" s="1"/>
      <c r="B8" s="1" t="s">
        <v>6</v>
      </c>
      <c r="C8" s="1" t="s">
        <v>7</v>
      </c>
      <c r="D8" s="1" t="s">
        <v>8</v>
      </c>
      <c r="E8" s="3">
        <v>126000</v>
      </c>
      <c r="F8" s="3"/>
      <c r="G8" s="3">
        <f>E8/3</f>
        <v>42000</v>
      </c>
      <c r="H8" s="3"/>
      <c r="I8" s="3"/>
      <c r="J8" s="3"/>
    </row>
    <row r="9" spans="1:10" ht="11.25" customHeight="1" x14ac:dyDescent="0.35">
      <c r="A9" s="1"/>
      <c r="B9" s="1" t="s">
        <v>6</v>
      </c>
      <c r="C9" s="1" t="s">
        <v>7</v>
      </c>
      <c r="D9" s="1" t="s">
        <v>9</v>
      </c>
      <c r="E9" s="3">
        <v>54000</v>
      </c>
      <c r="F9" s="3"/>
      <c r="G9" s="3"/>
      <c r="H9" s="3"/>
      <c r="I9" s="3"/>
      <c r="J9" s="3"/>
    </row>
    <row r="10" spans="1:10" ht="11.25" customHeight="1" x14ac:dyDescent="0.35">
      <c r="A10" s="1"/>
      <c r="B10" s="1" t="s">
        <v>10</v>
      </c>
      <c r="C10" s="1" t="s">
        <v>7</v>
      </c>
      <c r="D10" s="1" t="s">
        <v>11</v>
      </c>
      <c r="E10" s="3">
        <v>200000</v>
      </c>
      <c r="F10" s="3"/>
      <c r="G10" s="3"/>
      <c r="H10" s="3"/>
      <c r="I10" s="3"/>
      <c r="J10" s="3"/>
    </row>
    <row r="11" spans="1:10" ht="12" customHeight="1" x14ac:dyDescent="0.35">
      <c r="A11" s="1"/>
      <c r="B11" s="11" t="s">
        <v>12</v>
      </c>
      <c r="C11" s="11" t="s">
        <v>7</v>
      </c>
      <c r="D11" s="11" t="s">
        <v>13</v>
      </c>
      <c r="E11" s="12">
        <v>45000</v>
      </c>
      <c r="F11" s="12"/>
      <c r="G11" s="13"/>
      <c r="H11" s="12"/>
      <c r="I11" s="12"/>
      <c r="J11" s="3"/>
    </row>
    <row r="12" spans="1:10" ht="11.25" customHeight="1" x14ac:dyDescent="0.35">
      <c r="A12" s="1"/>
      <c r="B12" s="1"/>
      <c r="C12" s="14"/>
      <c r="D12" s="14" t="s">
        <v>14</v>
      </c>
      <c r="E12" s="10">
        <f>SUM(E8:E11)</f>
        <v>425000</v>
      </c>
      <c r="F12" s="10"/>
      <c r="G12" s="3"/>
      <c r="H12" s="3"/>
      <c r="I12" s="3"/>
      <c r="J12" s="3"/>
    </row>
    <row r="13" spans="1:10" ht="11.25" customHeight="1" x14ac:dyDescent="0.35">
      <c r="A13" s="1"/>
      <c r="B13" s="1"/>
      <c r="C13" s="1"/>
      <c r="D13" s="3"/>
      <c r="E13" s="3"/>
      <c r="F13" s="3"/>
      <c r="G13" s="4"/>
      <c r="H13" s="3"/>
      <c r="I13" s="3"/>
      <c r="J13" s="3"/>
    </row>
    <row r="14" spans="1:10" ht="11.25" customHeight="1" x14ac:dyDescent="0.35">
      <c r="A14" s="14"/>
      <c r="B14" s="14"/>
      <c r="C14" s="5" t="s">
        <v>15</v>
      </c>
      <c r="D14" s="6" t="s">
        <v>16</v>
      </c>
      <c r="E14" s="6" t="s">
        <v>17</v>
      </c>
      <c r="F14" s="6"/>
      <c r="G14" s="6" t="s">
        <v>18</v>
      </c>
      <c r="H14" s="6" t="s">
        <v>19</v>
      </c>
      <c r="I14" s="6" t="s">
        <v>20</v>
      </c>
      <c r="J14" s="6" t="s">
        <v>21</v>
      </c>
    </row>
    <row r="15" spans="1:10" ht="11.25" customHeight="1" x14ac:dyDescent="0.35">
      <c r="A15" s="63" t="s">
        <v>22</v>
      </c>
      <c r="B15" s="64"/>
      <c r="C15" s="15"/>
      <c r="D15" s="16"/>
      <c r="E15" s="16"/>
      <c r="F15" s="16"/>
      <c r="G15" s="16"/>
      <c r="H15" s="16"/>
      <c r="I15" s="16"/>
      <c r="J15" s="16"/>
    </row>
    <row r="16" spans="1:10" ht="11.25" customHeight="1" x14ac:dyDescent="0.35">
      <c r="A16" s="76" t="s">
        <v>328</v>
      </c>
      <c r="B16" s="62"/>
      <c r="C16" s="1"/>
      <c r="D16" s="3"/>
      <c r="E16" s="3"/>
      <c r="F16" s="3"/>
      <c r="G16" s="3"/>
      <c r="H16" s="3"/>
      <c r="I16" s="3"/>
      <c r="J16" s="3"/>
    </row>
    <row r="17" spans="1:11" ht="11.25" customHeight="1" x14ac:dyDescent="0.35">
      <c r="A17" s="1"/>
      <c r="B17" s="1" t="s">
        <v>158</v>
      </c>
      <c r="C17" s="1">
        <f t="shared" ref="C17:C20" si="0">44*10</f>
        <v>440</v>
      </c>
      <c r="D17" s="3">
        <v>13</v>
      </c>
      <c r="E17" s="3">
        <f t="shared" ref="E17:E25" si="1">C17*D17</f>
        <v>5720</v>
      </c>
      <c r="F17" s="3"/>
      <c r="G17" s="3">
        <f t="shared" ref="G17:G25" si="2">E17/2</f>
        <v>2860</v>
      </c>
      <c r="H17" s="3">
        <f t="shared" ref="H17:H25" si="3">E17/2</f>
        <v>2860</v>
      </c>
      <c r="I17" s="3"/>
      <c r="J17" s="3">
        <f t="shared" ref="J17:J25" si="4">SUM(G17:I17)</f>
        <v>5720</v>
      </c>
      <c r="K17" s="3"/>
    </row>
    <row r="18" spans="1:11" ht="11.25" customHeight="1" x14ac:dyDescent="0.35">
      <c r="A18" s="1"/>
      <c r="B18" s="1" t="s">
        <v>159</v>
      </c>
      <c r="C18" s="1">
        <f t="shared" si="0"/>
        <v>440</v>
      </c>
      <c r="D18" s="3">
        <v>13</v>
      </c>
      <c r="E18" s="3">
        <f t="shared" si="1"/>
        <v>5720</v>
      </c>
      <c r="F18" s="3"/>
      <c r="G18" s="3">
        <f t="shared" si="2"/>
        <v>2860</v>
      </c>
      <c r="H18" s="3">
        <f t="shared" si="3"/>
        <v>2860</v>
      </c>
      <c r="I18" s="3"/>
      <c r="J18" s="3">
        <f t="shared" si="4"/>
        <v>5720</v>
      </c>
      <c r="K18" s="3"/>
    </row>
    <row r="19" spans="1:11" ht="11.25" customHeight="1" x14ac:dyDescent="0.35">
      <c r="A19" s="1"/>
      <c r="B19" s="1" t="s">
        <v>161</v>
      </c>
      <c r="C19" s="1">
        <f t="shared" si="0"/>
        <v>440</v>
      </c>
      <c r="D19" s="3">
        <v>13</v>
      </c>
      <c r="E19" s="3">
        <f t="shared" si="1"/>
        <v>5720</v>
      </c>
      <c r="F19" s="3"/>
      <c r="G19" s="3">
        <f t="shared" si="2"/>
        <v>2860</v>
      </c>
      <c r="H19" s="3">
        <f t="shared" si="3"/>
        <v>2860</v>
      </c>
      <c r="I19" s="3"/>
      <c r="J19" s="3">
        <f t="shared" si="4"/>
        <v>5720</v>
      </c>
      <c r="K19" s="3"/>
    </row>
    <row r="20" spans="1:11" ht="11.25" customHeight="1" x14ac:dyDescent="0.35">
      <c r="A20" s="1"/>
      <c r="B20" s="1" t="s">
        <v>160</v>
      </c>
      <c r="C20" s="1">
        <f t="shared" si="0"/>
        <v>440</v>
      </c>
      <c r="D20" s="3">
        <v>13</v>
      </c>
      <c r="E20" s="3">
        <f t="shared" si="1"/>
        <v>5720</v>
      </c>
      <c r="F20" s="3"/>
      <c r="G20" s="3">
        <f t="shared" si="2"/>
        <v>2860</v>
      </c>
      <c r="H20" s="3">
        <f t="shared" si="3"/>
        <v>2860</v>
      </c>
      <c r="I20" s="3"/>
      <c r="J20" s="3">
        <f t="shared" si="4"/>
        <v>5720</v>
      </c>
      <c r="K20" s="3"/>
    </row>
    <row r="21" spans="1:11" ht="11.25" customHeight="1" x14ac:dyDescent="0.35">
      <c r="A21" s="1"/>
      <c r="B21" s="1" t="s">
        <v>117</v>
      </c>
      <c r="C21" s="1">
        <f t="shared" ref="C21:C25" si="5">44*4</f>
        <v>176</v>
      </c>
      <c r="D21" s="3">
        <v>13</v>
      </c>
      <c r="E21" s="3">
        <f t="shared" si="1"/>
        <v>2288</v>
      </c>
      <c r="F21" s="3"/>
      <c r="G21" s="3">
        <f t="shared" si="2"/>
        <v>1144</v>
      </c>
      <c r="H21" s="3">
        <f t="shared" si="3"/>
        <v>1144</v>
      </c>
      <c r="I21" s="3"/>
      <c r="J21" s="3">
        <f t="shared" si="4"/>
        <v>2288</v>
      </c>
      <c r="K21" s="3"/>
    </row>
    <row r="22" spans="1:11" ht="11.25" customHeight="1" x14ac:dyDescent="0.35">
      <c r="A22" s="1"/>
      <c r="B22" s="1" t="s">
        <v>329</v>
      </c>
      <c r="C22" s="1">
        <f t="shared" si="5"/>
        <v>176</v>
      </c>
      <c r="D22" s="3">
        <v>13</v>
      </c>
      <c r="E22" s="3">
        <f t="shared" si="1"/>
        <v>2288</v>
      </c>
      <c r="F22" s="3"/>
      <c r="G22" s="3">
        <f t="shared" si="2"/>
        <v>1144</v>
      </c>
      <c r="H22" s="3">
        <f t="shared" si="3"/>
        <v>1144</v>
      </c>
      <c r="I22" s="3"/>
      <c r="J22" s="3">
        <f t="shared" si="4"/>
        <v>2288</v>
      </c>
      <c r="K22" s="3"/>
    </row>
    <row r="23" spans="1:11" ht="11.25" customHeight="1" x14ac:dyDescent="0.35">
      <c r="A23" s="1"/>
      <c r="B23" s="1" t="s">
        <v>116</v>
      </c>
      <c r="C23" s="1">
        <f t="shared" si="5"/>
        <v>176</v>
      </c>
      <c r="D23" s="3">
        <v>13</v>
      </c>
      <c r="E23" s="3">
        <f t="shared" si="1"/>
        <v>2288</v>
      </c>
      <c r="F23" s="3"/>
      <c r="G23" s="3">
        <f t="shared" si="2"/>
        <v>1144</v>
      </c>
      <c r="H23" s="3">
        <f t="shared" si="3"/>
        <v>1144</v>
      </c>
      <c r="I23" s="3"/>
      <c r="J23" s="3">
        <f t="shared" si="4"/>
        <v>2288</v>
      </c>
      <c r="K23" s="3"/>
    </row>
    <row r="24" spans="1:11" ht="11.25" customHeight="1" x14ac:dyDescent="0.35">
      <c r="A24" s="1"/>
      <c r="B24" s="1" t="s">
        <v>316</v>
      </c>
      <c r="C24" s="1">
        <f t="shared" si="5"/>
        <v>176</v>
      </c>
      <c r="D24" s="3">
        <v>13</v>
      </c>
      <c r="E24" s="3">
        <f t="shared" si="1"/>
        <v>2288</v>
      </c>
      <c r="F24" s="3"/>
      <c r="G24" s="3">
        <f t="shared" si="2"/>
        <v>1144</v>
      </c>
      <c r="H24" s="3">
        <f t="shared" si="3"/>
        <v>1144</v>
      </c>
      <c r="I24" s="3"/>
      <c r="J24" s="3">
        <f t="shared" si="4"/>
        <v>2288</v>
      </c>
      <c r="K24" s="3"/>
    </row>
    <row r="25" spans="1:11" ht="11.25" customHeight="1" x14ac:dyDescent="0.35">
      <c r="A25" s="1"/>
      <c r="B25" s="11" t="s">
        <v>317</v>
      </c>
      <c r="C25" s="11">
        <f t="shared" si="5"/>
        <v>176</v>
      </c>
      <c r="D25" s="12">
        <v>13</v>
      </c>
      <c r="E25" s="12">
        <f t="shared" si="1"/>
        <v>2288</v>
      </c>
      <c r="F25" s="12"/>
      <c r="G25" s="12">
        <f t="shared" si="2"/>
        <v>1144</v>
      </c>
      <c r="H25" s="12">
        <f t="shared" si="3"/>
        <v>1144</v>
      </c>
      <c r="I25" s="12"/>
      <c r="J25" s="12">
        <f t="shared" si="4"/>
        <v>2288</v>
      </c>
      <c r="K25" s="12"/>
    </row>
    <row r="26" spans="1:11" ht="11.25" customHeight="1" x14ac:dyDescent="0.35">
      <c r="A26" s="1"/>
      <c r="B26" s="19" t="s">
        <v>29</v>
      </c>
      <c r="C26" s="1"/>
      <c r="D26" s="3"/>
      <c r="E26" s="3">
        <f>SUM(E17:E25)</f>
        <v>34320</v>
      </c>
      <c r="F26" s="3"/>
      <c r="G26" s="3">
        <f t="shared" ref="G26:J26" si="6">SUM(G17:G25)</f>
        <v>17160</v>
      </c>
      <c r="H26" s="3">
        <f t="shared" si="6"/>
        <v>17160</v>
      </c>
      <c r="I26" s="3">
        <f t="shared" si="6"/>
        <v>0</v>
      </c>
      <c r="J26" s="3">
        <f t="shared" si="6"/>
        <v>34320</v>
      </c>
      <c r="K26" s="3">
        <f>SUM(G26:I26)</f>
        <v>34320</v>
      </c>
    </row>
    <row r="27" spans="1:11" ht="11.25" customHeight="1" x14ac:dyDescent="0.35">
      <c r="A27" s="1"/>
      <c r="B27" s="1"/>
      <c r="C27" s="1"/>
      <c r="D27" s="3"/>
      <c r="E27" s="3"/>
      <c r="F27" s="3"/>
      <c r="G27" s="3"/>
      <c r="H27" s="3"/>
      <c r="I27" s="3"/>
      <c r="J27" s="3"/>
      <c r="K27" s="3"/>
    </row>
    <row r="28" spans="1:11" ht="11.25" customHeight="1" x14ac:dyDescent="0.35">
      <c r="A28" s="17" t="s">
        <v>30</v>
      </c>
      <c r="B28" s="1"/>
      <c r="C28" s="1"/>
      <c r="D28" s="3"/>
      <c r="E28" s="3"/>
      <c r="F28" s="3"/>
      <c r="G28" s="3"/>
      <c r="H28" s="3"/>
      <c r="I28" s="3"/>
      <c r="J28" s="3"/>
      <c r="K28" s="3"/>
    </row>
    <row r="29" spans="1:11" ht="11.25" customHeight="1" x14ac:dyDescent="0.35">
      <c r="A29" s="17"/>
      <c r="B29" s="1" t="s">
        <v>330</v>
      </c>
      <c r="C29" s="1">
        <f>44*19</f>
        <v>836</v>
      </c>
      <c r="D29" s="3">
        <v>13</v>
      </c>
      <c r="E29" s="3">
        <f t="shared" ref="E29:E30" si="7">C29*D29</f>
        <v>10868</v>
      </c>
      <c r="F29" s="3"/>
      <c r="G29" s="3">
        <f t="shared" ref="G29:G30" si="8">E29/2</f>
        <v>5434</v>
      </c>
      <c r="H29" s="3">
        <f t="shared" ref="H29:H30" si="9">E29/2</f>
        <v>5434</v>
      </c>
      <c r="I29" s="3"/>
      <c r="J29" s="3">
        <f t="shared" ref="J29:J30" si="10">SUM(G29:I29)</f>
        <v>10868</v>
      </c>
      <c r="K29" s="3"/>
    </row>
    <row r="30" spans="1:11" ht="12" customHeight="1" x14ac:dyDescent="0.35">
      <c r="A30" s="1"/>
      <c r="B30" s="11" t="s">
        <v>331</v>
      </c>
      <c r="C30" s="11">
        <f>1*30*19</f>
        <v>570</v>
      </c>
      <c r="D30" s="12">
        <v>13</v>
      </c>
      <c r="E30" s="12">
        <f t="shared" si="7"/>
        <v>7410</v>
      </c>
      <c r="F30" s="12"/>
      <c r="G30" s="12">
        <f t="shared" si="8"/>
        <v>3705</v>
      </c>
      <c r="H30" s="12">
        <f t="shared" si="9"/>
        <v>3705</v>
      </c>
      <c r="I30" s="12"/>
      <c r="J30" s="12">
        <f t="shared" si="10"/>
        <v>7410</v>
      </c>
      <c r="K30" s="12"/>
    </row>
    <row r="31" spans="1:11" ht="11.25" customHeight="1" x14ac:dyDescent="0.35">
      <c r="A31" s="1"/>
      <c r="B31" s="19" t="s">
        <v>29</v>
      </c>
      <c r="C31" s="1"/>
      <c r="D31" s="3"/>
      <c r="E31" s="3">
        <f>SUM(E29:E30)</f>
        <v>18278</v>
      </c>
      <c r="F31" s="3"/>
      <c r="G31" s="3">
        <f t="shared" ref="G31:J31" si="11">SUM(G29:G30)</f>
        <v>9139</v>
      </c>
      <c r="H31" s="3">
        <f t="shared" si="11"/>
        <v>9139</v>
      </c>
      <c r="I31" s="3">
        <f t="shared" si="11"/>
        <v>0</v>
      </c>
      <c r="J31" s="3">
        <f t="shared" si="11"/>
        <v>18278</v>
      </c>
      <c r="K31" s="3">
        <f>SUM(G31:I31)</f>
        <v>18278</v>
      </c>
    </row>
    <row r="33" spans="1:11" ht="11.25" customHeight="1" x14ac:dyDescent="0.35">
      <c r="A33" s="61" t="s">
        <v>33</v>
      </c>
      <c r="B33" s="62"/>
      <c r="C33" s="1"/>
      <c r="D33" s="3"/>
      <c r="E33" s="3"/>
      <c r="F33" s="3"/>
      <c r="G33" s="3"/>
      <c r="H33" s="3"/>
      <c r="I33" s="3"/>
      <c r="J33" s="3"/>
      <c r="K33" s="3"/>
    </row>
    <row r="34" spans="1:11" ht="11.25" customHeight="1" x14ac:dyDescent="0.35">
      <c r="A34" s="1"/>
      <c r="B34" s="1" t="s">
        <v>34</v>
      </c>
      <c r="C34" s="1"/>
      <c r="D34" s="3"/>
      <c r="E34" s="3">
        <v>5701</v>
      </c>
      <c r="F34" s="3"/>
      <c r="G34" s="3">
        <v>5000</v>
      </c>
      <c r="H34" s="3">
        <v>701</v>
      </c>
      <c r="I34" s="3"/>
      <c r="J34" s="3">
        <f t="shared" ref="J34:J36" si="12">SUM(G34:I34)</f>
        <v>5701</v>
      </c>
      <c r="K34" s="3"/>
    </row>
    <row r="35" spans="1:11" ht="11.25" customHeight="1" x14ac:dyDescent="0.35">
      <c r="A35" s="1"/>
      <c r="B35" s="1" t="s">
        <v>35</v>
      </c>
      <c r="C35" s="1"/>
      <c r="D35" s="3"/>
      <c r="E35" s="3">
        <v>1700</v>
      </c>
      <c r="F35" s="3"/>
      <c r="G35" s="3">
        <v>1000</v>
      </c>
      <c r="H35" s="3">
        <v>700</v>
      </c>
      <c r="I35" s="3"/>
      <c r="J35" s="3">
        <f t="shared" si="12"/>
        <v>1700</v>
      </c>
      <c r="K35" s="3"/>
    </row>
    <row r="36" spans="1:11" ht="11.25" customHeight="1" x14ac:dyDescent="0.35">
      <c r="A36" s="1"/>
      <c r="B36" s="1" t="s">
        <v>36</v>
      </c>
      <c r="C36" s="1"/>
      <c r="D36" s="3"/>
      <c r="E36" s="3">
        <v>300</v>
      </c>
      <c r="F36" s="3"/>
      <c r="G36" s="3">
        <v>300</v>
      </c>
      <c r="H36" s="3"/>
      <c r="I36" s="3"/>
      <c r="J36" s="3">
        <f t="shared" si="12"/>
        <v>300</v>
      </c>
      <c r="K36" s="3"/>
    </row>
    <row r="37" spans="1:11" ht="11.25" customHeight="1" x14ac:dyDescent="0.35">
      <c r="A37" s="1"/>
      <c r="B37" s="1" t="s">
        <v>332</v>
      </c>
      <c r="C37" s="1"/>
      <c r="D37" s="3"/>
      <c r="E37" s="3">
        <v>700</v>
      </c>
      <c r="F37" s="3"/>
      <c r="G37" s="3">
        <v>700</v>
      </c>
      <c r="H37" s="3"/>
      <c r="I37" s="3"/>
      <c r="J37" s="3">
        <f>SUM(G37:H37)</f>
        <v>700</v>
      </c>
      <c r="K37" s="3"/>
    </row>
    <row r="38" spans="1:11" ht="11.25" customHeight="1" x14ac:dyDescent="0.35">
      <c r="A38" s="1"/>
      <c r="B38" s="1" t="s">
        <v>37</v>
      </c>
      <c r="C38" s="1"/>
      <c r="D38" s="3"/>
      <c r="E38" s="3">
        <v>2000</v>
      </c>
      <c r="F38" s="3"/>
      <c r="G38" s="3">
        <v>2000</v>
      </c>
      <c r="H38" s="3"/>
      <c r="I38" s="3"/>
      <c r="J38" s="3">
        <f t="shared" ref="J38:J40" si="13">SUM(G38:I38)</f>
        <v>2000</v>
      </c>
      <c r="K38" s="3"/>
    </row>
    <row r="39" spans="1:11" ht="11.25" customHeight="1" x14ac:dyDescent="0.35">
      <c r="A39" s="1"/>
      <c r="B39" s="1" t="s">
        <v>38</v>
      </c>
      <c r="C39" s="1"/>
      <c r="D39" s="3"/>
      <c r="E39" s="3">
        <v>500</v>
      </c>
      <c r="F39" s="3"/>
      <c r="G39" s="3">
        <f t="shared" ref="G39:G40" si="14">E39</f>
        <v>500</v>
      </c>
      <c r="H39" s="3"/>
      <c r="I39" s="3"/>
      <c r="J39" s="3">
        <f t="shared" si="13"/>
        <v>500</v>
      </c>
      <c r="K39" s="3"/>
    </row>
    <row r="40" spans="1:11" ht="12" customHeight="1" x14ac:dyDescent="0.35">
      <c r="A40" s="1"/>
      <c r="B40" s="11" t="s">
        <v>39</v>
      </c>
      <c r="C40" s="11"/>
      <c r="D40" s="12"/>
      <c r="E40" s="12">
        <v>800</v>
      </c>
      <c r="F40" s="12"/>
      <c r="G40" s="12">
        <f t="shared" si="14"/>
        <v>800</v>
      </c>
      <c r="H40" s="12"/>
      <c r="I40" s="12"/>
      <c r="J40" s="12">
        <f t="shared" si="13"/>
        <v>800</v>
      </c>
      <c r="K40" s="12"/>
    </row>
    <row r="41" spans="1:11" ht="11.25" customHeight="1" x14ac:dyDescent="0.35">
      <c r="A41" s="1"/>
      <c r="B41" s="19" t="s">
        <v>29</v>
      </c>
      <c r="C41" s="1"/>
      <c r="D41" s="3"/>
      <c r="E41" s="3">
        <f>SUM(E34:E40)</f>
        <v>11701</v>
      </c>
      <c r="F41" s="3"/>
      <c r="G41" s="3">
        <f t="shared" ref="G41:J41" si="15">SUM(G34:G40)</f>
        <v>10300</v>
      </c>
      <c r="H41" s="3">
        <f t="shared" si="15"/>
        <v>1401</v>
      </c>
      <c r="I41" s="3">
        <f t="shared" si="15"/>
        <v>0</v>
      </c>
      <c r="J41" s="3">
        <f t="shared" si="15"/>
        <v>11701</v>
      </c>
      <c r="K41" s="3">
        <f>SUM(G41:I41)</f>
        <v>11701</v>
      </c>
    </row>
    <row r="42" spans="1:11" ht="11.25" customHeight="1" x14ac:dyDescent="0.35">
      <c r="A42" s="1"/>
      <c r="B42" s="1"/>
      <c r="C42" s="1"/>
      <c r="D42" s="3"/>
      <c r="E42" s="3"/>
      <c r="F42" s="3"/>
      <c r="G42" s="3"/>
      <c r="H42" s="3"/>
      <c r="I42" s="3"/>
      <c r="J42" s="3"/>
      <c r="K42" s="3"/>
    </row>
    <row r="43" spans="1:11" ht="11.25" customHeight="1" x14ac:dyDescent="0.35">
      <c r="A43" s="61" t="s">
        <v>40</v>
      </c>
      <c r="B43" s="62"/>
      <c r="C43" s="1"/>
      <c r="D43" s="3"/>
      <c r="E43" s="3"/>
      <c r="F43" s="3"/>
      <c r="G43" s="4"/>
      <c r="H43" s="3"/>
      <c r="I43" s="3"/>
      <c r="J43" s="3"/>
      <c r="K43" s="3"/>
    </row>
    <row r="44" spans="1:11" ht="11.25" customHeight="1" x14ac:dyDescent="0.35">
      <c r="A44" s="1"/>
      <c r="B44" s="1" t="s">
        <v>41</v>
      </c>
      <c r="C44" s="1"/>
      <c r="D44" s="3"/>
      <c r="E44" s="3">
        <v>500</v>
      </c>
      <c r="F44" s="3"/>
      <c r="G44" s="4">
        <f t="shared" ref="G44:G46" si="16">E44</f>
        <v>500</v>
      </c>
      <c r="H44" s="3"/>
      <c r="I44" s="3"/>
      <c r="J44" s="3">
        <f t="shared" ref="J44:J46" si="17">SUM(G44:I44)</f>
        <v>500</v>
      </c>
      <c r="K44" s="3"/>
    </row>
    <row r="45" spans="1:11" ht="11.25" customHeight="1" x14ac:dyDescent="0.35">
      <c r="A45" s="1"/>
      <c r="B45" s="1" t="s">
        <v>42</v>
      </c>
      <c r="C45" s="1"/>
      <c r="D45" s="3"/>
      <c r="E45" s="3">
        <v>2000</v>
      </c>
      <c r="F45" s="3"/>
      <c r="G45" s="3">
        <f t="shared" si="16"/>
        <v>2000</v>
      </c>
      <c r="H45" s="3"/>
      <c r="I45" s="3"/>
      <c r="J45" s="3">
        <f t="shared" si="17"/>
        <v>2000</v>
      </c>
      <c r="K45" s="3"/>
    </row>
    <row r="46" spans="1:11" ht="12" customHeight="1" x14ac:dyDescent="0.35">
      <c r="A46" s="1"/>
      <c r="B46" s="11" t="s">
        <v>43</v>
      </c>
      <c r="C46" s="11"/>
      <c r="D46" s="12"/>
      <c r="E46" s="12">
        <v>500</v>
      </c>
      <c r="F46" s="12"/>
      <c r="G46" s="12">
        <f t="shared" si="16"/>
        <v>500</v>
      </c>
      <c r="H46" s="12"/>
      <c r="I46" s="12"/>
      <c r="J46" s="12">
        <f t="shared" si="17"/>
        <v>500</v>
      </c>
      <c r="K46" s="12"/>
    </row>
    <row r="47" spans="1:11" ht="11.25" customHeight="1" x14ac:dyDescent="0.35">
      <c r="A47" s="1"/>
      <c r="B47" s="19" t="s">
        <v>44</v>
      </c>
      <c r="C47" s="1"/>
      <c r="D47" s="3"/>
      <c r="E47" s="3">
        <f>SUM(E44:E46)</f>
        <v>3000</v>
      </c>
      <c r="F47" s="3"/>
      <c r="G47" s="3">
        <f t="shared" ref="G47:J47" si="18">SUM(G44:G46)</f>
        <v>3000</v>
      </c>
      <c r="H47" s="3">
        <f t="shared" si="18"/>
        <v>0</v>
      </c>
      <c r="I47" s="3">
        <f t="shared" si="18"/>
        <v>0</v>
      </c>
      <c r="J47" s="3">
        <f t="shared" si="18"/>
        <v>3000</v>
      </c>
      <c r="K47" s="3">
        <f>SUM(G47:I47)</f>
        <v>3000</v>
      </c>
    </row>
    <row r="49" spans="1:11" ht="11.25" customHeight="1" x14ac:dyDescent="0.35">
      <c r="A49" s="61" t="s">
        <v>45</v>
      </c>
      <c r="B49" s="62"/>
      <c r="C49" s="1"/>
      <c r="D49" s="3"/>
      <c r="E49" s="3"/>
      <c r="F49" s="3"/>
      <c r="G49" s="3"/>
      <c r="H49" s="3"/>
      <c r="I49" s="3"/>
      <c r="J49" s="3"/>
      <c r="K49" s="3"/>
    </row>
    <row r="50" spans="1:11" ht="11.25" customHeight="1" x14ac:dyDescent="0.35">
      <c r="A50" s="1"/>
      <c r="B50" s="1" t="s">
        <v>46</v>
      </c>
      <c r="C50" s="1"/>
      <c r="D50" s="3"/>
      <c r="E50" s="3">
        <v>500</v>
      </c>
      <c r="F50" s="3"/>
      <c r="G50" s="3">
        <f t="shared" ref="G50:G52" si="19">E50</f>
        <v>500</v>
      </c>
      <c r="H50" s="3"/>
      <c r="I50" s="3"/>
      <c r="J50" s="3">
        <f t="shared" ref="J50:J52" si="20">SUM(G50:I50)</f>
        <v>500</v>
      </c>
      <c r="K50" s="3"/>
    </row>
    <row r="51" spans="1:11" ht="11.25" customHeight="1" x14ac:dyDescent="0.35">
      <c r="A51" s="1"/>
      <c r="B51" s="1" t="s">
        <v>42</v>
      </c>
      <c r="C51" s="1"/>
      <c r="D51" s="3"/>
      <c r="E51" s="3">
        <v>500</v>
      </c>
      <c r="F51" s="3"/>
      <c r="G51" s="3">
        <f t="shared" si="19"/>
        <v>500</v>
      </c>
      <c r="H51" s="3"/>
      <c r="I51" s="3"/>
      <c r="J51" s="3">
        <f t="shared" si="20"/>
        <v>500</v>
      </c>
      <c r="K51" s="3"/>
    </row>
    <row r="52" spans="1:11" ht="12" customHeight="1" x14ac:dyDescent="0.35">
      <c r="A52" s="1"/>
      <c r="B52" s="11" t="s">
        <v>47</v>
      </c>
      <c r="C52" s="11"/>
      <c r="D52" s="12"/>
      <c r="E52" s="12">
        <v>1000</v>
      </c>
      <c r="F52" s="12"/>
      <c r="G52" s="12">
        <f t="shared" si="19"/>
        <v>1000</v>
      </c>
      <c r="H52" s="12"/>
      <c r="I52" s="12"/>
      <c r="J52" s="12">
        <f t="shared" si="20"/>
        <v>1000</v>
      </c>
      <c r="K52" s="12"/>
    </row>
    <row r="53" spans="1:11" ht="11.25" customHeight="1" x14ac:dyDescent="0.35">
      <c r="A53" s="1"/>
      <c r="B53" s="19" t="s">
        <v>29</v>
      </c>
      <c r="C53" s="1"/>
      <c r="D53" s="3"/>
      <c r="E53" s="3">
        <f>SUM(E50:E52)</f>
        <v>2000</v>
      </c>
      <c r="F53" s="3"/>
      <c r="G53" s="3">
        <f t="shared" ref="G53:J53" si="21">SUM(G50:G52)</f>
        <v>2000</v>
      </c>
      <c r="H53" s="3">
        <f t="shared" si="21"/>
        <v>0</v>
      </c>
      <c r="I53" s="3">
        <f t="shared" si="21"/>
        <v>0</v>
      </c>
      <c r="J53" s="3">
        <f t="shared" si="21"/>
        <v>2000</v>
      </c>
      <c r="K53" s="3">
        <f>SUM(G53:I53)</f>
        <v>2000</v>
      </c>
    </row>
    <row r="54" spans="1:11" ht="11.25" customHeight="1" x14ac:dyDescent="0.35">
      <c r="A54" s="1"/>
      <c r="B54" s="1"/>
      <c r="C54" s="1"/>
      <c r="D54" s="3"/>
      <c r="E54" s="3"/>
      <c r="F54" s="3"/>
      <c r="G54" s="3"/>
      <c r="H54" s="3"/>
      <c r="I54" s="3"/>
      <c r="J54" s="3"/>
      <c r="K54" s="3"/>
    </row>
    <row r="55" spans="1:11" ht="11.25" customHeight="1" x14ac:dyDescent="0.35">
      <c r="A55" s="17" t="s">
        <v>48</v>
      </c>
      <c r="B55" s="1"/>
      <c r="C55" s="1"/>
      <c r="D55" s="3"/>
      <c r="E55" s="3"/>
      <c r="F55" s="3"/>
      <c r="G55" s="3"/>
      <c r="H55" s="3"/>
      <c r="I55" s="3"/>
      <c r="J55" s="3"/>
      <c r="K55" s="3"/>
    </row>
    <row r="56" spans="1:11" ht="12" customHeight="1" x14ac:dyDescent="0.35">
      <c r="A56" s="17"/>
      <c r="B56" s="11" t="s">
        <v>48</v>
      </c>
      <c r="C56" s="11"/>
      <c r="D56" s="12"/>
      <c r="E56" s="12">
        <f>G8-(G53+G152+G26+G47+G31+G41)</f>
        <v>401</v>
      </c>
      <c r="F56" s="12"/>
      <c r="G56" s="12">
        <f>E56</f>
        <v>401</v>
      </c>
      <c r="H56" s="12"/>
      <c r="I56" s="12"/>
      <c r="J56" s="12">
        <f>SUM(G56:I56)</f>
        <v>401</v>
      </c>
      <c r="K56" s="12"/>
    </row>
    <row r="57" spans="1:11" ht="11.25" customHeight="1" x14ac:dyDescent="0.35">
      <c r="A57" s="1"/>
      <c r="B57" s="19" t="s">
        <v>44</v>
      </c>
      <c r="C57" s="1"/>
      <c r="D57" s="3"/>
      <c r="E57" s="3">
        <f>SUM(E56)</f>
        <v>401</v>
      </c>
      <c r="F57" s="3"/>
      <c r="G57" s="3">
        <f t="shared" ref="G57:J57" si="22">SUM(G56)</f>
        <v>401</v>
      </c>
      <c r="H57" s="3">
        <f t="shared" si="22"/>
        <v>0</v>
      </c>
      <c r="I57" s="3">
        <f t="shared" si="22"/>
        <v>0</v>
      </c>
      <c r="J57" s="3">
        <f t="shared" si="22"/>
        <v>401</v>
      </c>
      <c r="K57" s="3">
        <f>SUM(G57:I57)</f>
        <v>401</v>
      </c>
    </row>
    <row r="58" spans="1:11" ht="11.25" customHeight="1" x14ac:dyDescent="0.35">
      <c r="A58" s="1"/>
      <c r="B58" s="1"/>
      <c r="C58" s="1"/>
      <c r="D58" s="3"/>
      <c r="E58" s="3"/>
      <c r="F58" s="3"/>
      <c r="G58" s="3"/>
      <c r="H58" s="3"/>
      <c r="I58" s="3"/>
      <c r="J58" s="3"/>
      <c r="K58" s="3"/>
    </row>
    <row r="59" spans="1:11" ht="11.25" customHeight="1" x14ac:dyDescent="0.35">
      <c r="A59" s="1"/>
      <c r="B59" s="21" t="s">
        <v>49</v>
      </c>
      <c r="C59" s="22"/>
      <c r="D59" s="23"/>
      <c r="E59" s="24">
        <f>SUM(E26+E31+E41+E47+E53+E57)</f>
        <v>69700</v>
      </c>
      <c r="F59" s="24"/>
      <c r="G59" s="24">
        <f t="shared" ref="G59:J59" si="23">SUM(G26+G31+G41+G47+G53+G57)</f>
        <v>42000</v>
      </c>
      <c r="H59" s="24">
        <f t="shared" si="23"/>
        <v>27700</v>
      </c>
      <c r="I59" s="24">
        <f t="shared" si="23"/>
        <v>0</v>
      </c>
      <c r="J59" s="24">
        <f t="shared" si="23"/>
        <v>69700</v>
      </c>
      <c r="K59" s="25">
        <f>SUM(G59:I59)</f>
        <v>69700</v>
      </c>
    </row>
    <row r="60" spans="1:11" ht="11.25" customHeight="1" x14ac:dyDescent="0.35">
      <c r="A60" s="1"/>
      <c r="B60" s="1"/>
      <c r="C60" s="1"/>
      <c r="D60" s="3"/>
      <c r="E60" s="3"/>
      <c r="F60" s="3"/>
      <c r="G60" s="3"/>
      <c r="H60" s="3"/>
      <c r="I60" s="3"/>
      <c r="J60" s="3"/>
      <c r="K60" s="3"/>
    </row>
    <row r="61" spans="1:11" ht="11.25" customHeight="1" x14ac:dyDescent="0.35">
      <c r="A61" s="1"/>
      <c r="B61" s="1"/>
      <c r="C61" s="1"/>
      <c r="D61" s="3"/>
      <c r="E61" s="3"/>
      <c r="F61" s="3"/>
      <c r="G61" s="4"/>
      <c r="H61" s="3"/>
      <c r="I61" s="3"/>
      <c r="J61" s="3"/>
      <c r="K61" s="3"/>
    </row>
    <row r="62" spans="1:11" ht="11.25" customHeight="1" x14ac:dyDescent="0.35">
      <c r="A62" s="63" t="s">
        <v>50</v>
      </c>
      <c r="B62" s="64"/>
      <c r="C62" s="15"/>
      <c r="D62" s="16"/>
      <c r="E62" s="16"/>
      <c r="F62" s="16"/>
      <c r="G62" s="16"/>
      <c r="H62" s="16"/>
      <c r="I62" s="16"/>
      <c r="J62" s="16"/>
      <c r="K62" s="16"/>
    </row>
    <row r="63" spans="1:11" ht="11.25" customHeight="1" x14ac:dyDescent="0.35">
      <c r="A63" s="61" t="s">
        <v>51</v>
      </c>
      <c r="B63" s="62"/>
      <c r="C63" s="1"/>
      <c r="D63" s="3"/>
      <c r="E63" s="3"/>
      <c r="F63" s="3"/>
      <c r="G63" s="3"/>
      <c r="H63" s="3"/>
      <c r="I63" s="3"/>
      <c r="J63" s="3"/>
      <c r="K63" s="3"/>
    </row>
    <row r="64" spans="1:11" ht="11.25" customHeight="1" x14ac:dyDescent="0.35">
      <c r="A64" s="1"/>
      <c r="B64" s="1" t="s">
        <v>52</v>
      </c>
      <c r="C64" s="1"/>
      <c r="D64" s="3"/>
      <c r="E64" s="3">
        <v>3000</v>
      </c>
      <c r="F64" s="3"/>
      <c r="G64" s="3">
        <f t="shared" ref="G64:G73" si="24">E64</f>
        <v>3000</v>
      </c>
      <c r="H64" s="3"/>
      <c r="I64" s="3"/>
      <c r="J64" s="3">
        <f t="shared" ref="J64:J73" si="25">SUM(G64:I64)</f>
        <v>3000</v>
      </c>
      <c r="K64" s="3"/>
    </row>
    <row r="65" spans="1:11" ht="11.25" customHeight="1" x14ac:dyDescent="0.35">
      <c r="A65" s="1"/>
      <c r="B65" s="1" t="s">
        <v>53</v>
      </c>
      <c r="C65" s="1"/>
      <c r="D65" s="3"/>
      <c r="E65" s="3">
        <v>3000</v>
      </c>
      <c r="F65" s="3"/>
      <c r="G65" s="3">
        <f t="shared" si="24"/>
        <v>3000</v>
      </c>
      <c r="H65" s="3"/>
      <c r="I65" s="3"/>
      <c r="J65" s="3">
        <f t="shared" si="25"/>
        <v>3000</v>
      </c>
      <c r="K65" s="3"/>
    </row>
    <row r="66" spans="1:11" ht="11.25" customHeight="1" x14ac:dyDescent="0.35">
      <c r="A66" s="1"/>
      <c r="B66" s="1" t="s">
        <v>54</v>
      </c>
      <c r="C66" s="1"/>
      <c r="D66" s="3"/>
      <c r="E66" s="3">
        <v>1000</v>
      </c>
      <c r="F66" s="3"/>
      <c r="G66" s="3">
        <f t="shared" si="24"/>
        <v>1000</v>
      </c>
      <c r="H66" s="3"/>
      <c r="I66" s="3"/>
      <c r="J66" s="3">
        <f t="shared" si="25"/>
        <v>1000</v>
      </c>
      <c r="K66" s="3"/>
    </row>
    <row r="67" spans="1:11" ht="11.25" customHeight="1" x14ac:dyDescent="0.35">
      <c r="A67" s="1"/>
      <c r="B67" s="1" t="s">
        <v>55</v>
      </c>
      <c r="C67" s="1"/>
      <c r="D67" s="3"/>
      <c r="E67" s="3">
        <v>3000</v>
      </c>
      <c r="F67" s="3"/>
      <c r="G67" s="3">
        <f t="shared" si="24"/>
        <v>3000</v>
      </c>
      <c r="H67" s="3"/>
      <c r="I67" s="3"/>
      <c r="J67" s="3">
        <f t="shared" si="25"/>
        <v>3000</v>
      </c>
      <c r="K67" s="3"/>
    </row>
    <row r="68" spans="1:11" ht="11.25" customHeight="1" x14ac:dyDescent="0.35">
      <c r="A68" s="1"/>
      <c r="B68" s="1" t="s">
        <v>56</v>
      </c>
      <c r="C68" s="1"/>
      <c r="D68" s="3"/>
      <c r="E68" s="3">
        <v>2000</v>
      </c>
      <c r="F68" s="3"/>
      <c r="G68" s="3">
        <f t="shared" si="24"/>
        <v>2000</v>
      </c>
      <c r="H68" s="3"/>
      <c r="I68" s="3"/>
      <c r="J68" s="3">
        <f t="shared" si="25"/>
        <v>2000</v>
      </c>
      <c r="K68" s="3"/>
    </row>
    <row r="69" spans="1:11" ht="11.25" customHeight="1" x14ac:dyDescent="0.35">
      <c r="A69" s="1"/>
      <c r="B69" s="1" t="s">
        <v>321</v>
      </c>
      <c r="C69" s="1"/>
      <c r="D69" s="3"/>
      <c r="E69" s="3">
        <v>1500</v>
      </c>
      <c r="F69" s="3"/>
      <c r="G69" s="3">
        <f t="shared" si="24"/>
        <v>1500</v>
      </c>
      <c r="H69" s="3"/>
      <c r="I69" s="3"/>
      <c r="J69" s="3">
        <f t="shared" si="25"/>
        <v>1500</v>
      </c>
      <c r="K69" s="3"/>
    </row>
    <row r="70" spans="1:11" ht="11.25" customHeight="1" x14ac:dyDescent="0.35">
      <c r="A70" s="1"/>
      <c r="B70" s="1" t="s">
        <v>57</v>
      </c>
      <c r="C70" s="1"/>
      <c r="D70" s="3"/>
      <c r="E70" s="3">
        <v>1500</v>
      </c>
      <c r="F70" s="3"/>
      <c r="G70" s="3">
        <f t="shared" si="24"/>
        <v>1500</v>
      </c>
      <c r="H70" s="3"/>
      <c r="I70" s="3"/>
      <c r="J70" s="3">
        <f t="shared" si="25"/>
        <v>1500</v>
      </c>
      <c r="K70" s="3"/>
    </row>
    <row r="71" spans="1:11" ht="11.25" customHeight="1" x14ac:dyDescent="0.35">
      <c r="A71" s="1"/>
      <c r="B71" s="1" t="s">
        <v>58</v>
      </c>
      <c r="C71" s="1"/>
      <c r="D71" s="3"/>
      <c r="E71" s="3">
        <v>4000</v>
      </c>
      <c r="F71" s="3"/>
      <c r="G71" s="3">
        <f t="shared" si="24"/>
        <v>4000</v>
      </c>
      <c r="H71" s="3"/>
      <c r="I71" s="3"/>
      <c r="J71" s="3">
        <f t="shared" si="25"/>
        <v>4000</v>
      </c>
      <c r="K71" s="3"/>
    </row>
    <row r="72" spans="1:11" ht="11.25" customHeight="1" x14ac:dyDescent="0.35">
      <c r="A72" s="1"/>
      <c r="B72" s="1" t="s">
        <v>59</v>
      </c>
      <c r="C72" s="1"/>
      <c r="D72" s="3"/>
      <c r="E72" s="3">
        <v>3000</v>
      </c>
      <c r="F72" s="3"/>
      <c r="G72" s="3">
        <f t="shared" si="24"/>
        <v>3000</v>
      </c>
      <c r="H72" s="3"/>
      <c r="I72" s="3"/>
      <c r="J72" s="3">
        <f t="shared" si="25"/>
        <v>3000</v>
      </c>
      <c r="K72" s="3"/>
    </row>
    <row r="73" spans="1:11" ht="12" customHeight="1" x14ac:dyDescent="0.35">
      <c r="A73" s="1"/>
      <c r="B73" s="11" t="s">
        <v>60</v>
      </c>
      <c r="C73" s="11"/>
      <c r="D73" s="12"/>
      <c r="E73" s="12">
        <v>2000</v>
      </c>
      <c r="F73" s="12"/>
      <c r="G73" s="12">
        <f t="shared" si="24"/>
        <v>2000</v>
      </c>
      <c r="H73" s="12"/>
      <c r="I73" s="12"/>
      <c r="J73" s="12">
        <f t="shared" si="25"/>
        <v>2000</v>
      </c>
      <c r="K73" s="12"/>
    </row>
    <row r="74" spans="1:11" ht="11.25" customHeight="1" x14ac:dyDescent="0.35">
      <c r="A74" s="1"/>
      <c r="B74" s="19" t="s">
        <v>44</v>
      </c>
      <c r="C74" s="1"/>
      <c r="D74" s="3"/>
      <c r="E74" s="3">
        <f>SUM(E64:E73)</f>
        <v>24000</v>
      </c>
      <c r="F74" s="3"/>
      <c r="G74" s="3">
        <f t="shared" ref="G74:J74" si="26">SUM(G64:G73)</f>
        <v>24000</v>
      </c>
      <c r="H74" s="3">
        <f t="shared" si="26"/>
        <v>0</v>
      </c>
      <c r="I74" s="3">
        <f t="shared" si="26"/>
        <v>0</v>
      </c>
      <c r="J74" s="3">
        <f t="shared" si="26"/>
        <v>24000</v>
      </c>
      <c r="K74" s="3">
        <f>SUM(G74:I74)</f>
        <v>24000</v>
      </c>
    </row>
    <row r="75" spans="1:11" ht="11.25" customHeight="1" x14ac:dyDescent="0.35">
      <c r="A75" s="1"/>
      <c r="B75" s="1"/>
      <c r="C75" s="1"/>
      <c r="D75" s="3"/>
      <c r="E75" s="3"/>
      <c r="F75" s="3"/>
      <c r="G75" s="3"/>
      <c r="H75" s="3"/>
      <c r="I75" s="3"/>
      <c r="J75" s="3"/>
      <c r="K75" s="3"/>
    </row>
    <row r="76" spans="1:11" ht="11.25" customHeight="1" x14ac:dyDescent="0.35">
      <c r="A76" s="17" t="s">
        <v>63</v>
      </c>
      <c r="B76" s="1"/>
      <c r="C76" s="1"/>
      <c r="D76" s="3"/>
      <c r="E76" s="3"/>
      <c r="F76" s="3"/>
      <c r="G76" s="3"/>
      <c r="H76" s="3"/>
      <c r="I76" s="3"/>
      <c r="J76" s="3"/>
      <c r="K76" s="3"/>
    </row>
    <row r="77" spans="1:11" ht="11.25" customHeight="1" x14ac:dyDescent="0.35">
      <c r="A77" s="17"/>
      <c r="B77" s="1" t="s">
        <v>64</v>
      </c>
      <c r="C77" s="1"/>
      <c r="D77" s="3"/>
      <c r="E77" s="3">
        <v>3000</v>
      </c>
      <c r="F77" s="3"/>
      <c r="G77" s="3">
        <v>3000</v>
      </c>
      <c r="H77" s="3"/>
      <c r="I77" s="3"/>
      <c r="J77" s="3">
        <f t="shared" ref="J77:J79" si="27">SUM(G77:I77)</f>
        <v>3000</v>
      </c>
      <c r="K77" s="3"/>
    </row>
    <row r="78" spans="1:11" ht="11.25" customHeight="1" x14ac:dyDescent="0.35">
      <c r="A78" s="17"/>
      <c r="B78" s="1" t="s">
        <v>172</v>
      </c>
      <c r="C78" s="1"/>
      <c r="D78" s="3"/>
      <c r="E78" s="3">
        <v>2000</v>
      </c>
      <c r="F78" s="3"/>
      <c r="G78" s="3">
        <f t="shared" ref="G78:G79" si="28">E78</f>
        <v>2000</v>
      </c>
      <c r="H78" s="3"/>
      <c r="I78" s="3"/>
      <c r="J78" s="3">
        <f t="shared" si="27"/>
        <v>2000</v>
      </c>
      <c r="K78" s="3"/>
    </row>
    <row r="79" spans="1:11" ht="12" customHeight="1" x14ac:dyDescent="0.35">
      <c r="A79" s="17"/>
      <c r="B79" s="11" t="s">
        <v>65</v>
      </c>
      <c r="C79" s="11"/>
      <c r="D79" s="12"/>
      <c r="E79" s="12">
        <v>10000</v>
      </c>
      <c r="F79" s="12"/>
      <c r="G79" s="12">
        <f t="shared" si="28"/>
        <v>10000</v>
      </c>
      <c r="H79" s="12"/>
      <c r="I79" s="12"/>
      <c r="J79" s="12">
        <f t="shared" si="27"/>
        <v>10000</v>
      </c>
      <c r="K79" s="12"/>
    </row>
    <row r="80" spans="1:11" ht="11.25" customHeight="1" x14ac:dyDescent="0.35">
      <c r="A80" s="1"/>
      <c r="B80" s="19" t="s">
        <v>44</v>
      </c>
      <c r="C80" s="1"/>
      <c r="D80" s="3"/>
      <c r="E80" s="3">
        <f>SUM(E77:E79)</f>
        <v>15000</v>
      </c>
      <c r="F80" s="3"/>
      <c r="G80" s="3">
        <f t="shared" ref="G80:J80" si="29">SUM(G77:G79)</f>
        <v>15000</v>
      </c>
      <c r="H80" s="3">
        <f t="shared" si="29"/>
        <v>0</v>
      </c>
      <c r="I80" s="3">
        <f t="shared" si="29"/>
        <v>0</v>
      </c>
      <c r="J80" s="3">
        <f t="shared" si="29"/>
        <v>15000</v>
      </c>
      <c r="K80" s="3">
        <f>SUM(G80:I80)</f>
        <v>15000</v>
      </c>
    </row>
    <row r="82" spans="1:11" ht="11.25" customHeight="1" x14ac:dyDescent="0.35">
      <c r="A82" s="17" t="s">
        <v>48</v>
      </c>
      <c r="B82" s="1"/>
      <c r="C82" s="1"/>
      <c r="D82" s="3"/>
      <c r="E82" s="3"/>
      <c r="F82" s="3"/>
      <c r="G82" s="3"/>
      <c r="H82" s="3"/>
      <c r="I82" s="3"/>
      <c r="J82" s="3"/>
      <c r="K82" s="3"/>
    </row>
    <row r="83" spans="1:11" ht="12" customHeight="1" x14ac:dyDescent="0.35">
      <c r="A83" s="17"/>
      <c r="B83" s="11" t="s">
        <v>48</v>
      </c>
      <c r="C83" s="11"/>
      <c r="D83" s="12"/>
      <c r="E83" s="12">
        <f>G8-E74-E80</f>
        <v>3000</v>
      </c>
      <c r="F83" s="12"/>
      <c r="G83" s="12">
        <f>E83</f>
        <v>3000</v>
      </c>
      <c r="H83" s="12"/>
      <c r="I83" s="12"/>
      <c r="J83" s="12">
        <f>SUM(G83:I83)</f>
        <v>3000</v>
      </c>
      <c r="K83" s="12"/>
    </row>
    <row r="84" spans="1:11" ht="11.25" customHeight="1" x14ac:dyDescent="0.35">
      <c r="A84" s="1"/>
      <c r="B84" s="19" t="s">
        <v>44</v>
      </c>
      <c r="C84" s="1"/>
      <c r="D84" s="3"/>
      <c r="E84" s="3">
        <f>SUM(E83)</f>
        <v>3000</v>
      </c>
      <c r="F84" s="3"/>
      <c r="G84" s="3">
        <f t="shared" ref="G84:J84" si="30">SUM(G83)</f>
        <v>3000</v>
      </c>
      <c r="H84" s="3">
        <f t="shared" si="30"/>
        <v>0</v>
      </c>
      <c r="I84" s="3">
        <f t="shared" si="30"/>
        <v>0</v>
      </c>
      <c r="J84" s="3">
        <f t="shared" si="30"/>
        <v>3000</v>
      </c>
      <c r="K84" s="3">
        <f>SUM(G84:I84)</f>
        <v>3000</v>
      </c>
    </row>
    <row r="85" spans="1:11" ht="11.25" customHeight="1" x14ac:dyDescent="0.35">
      <c r="A85" s="1"/>
      <c r="B85" s="1"/>
      <c r="C85" s="1"/>
      <c r="D85" s="3"/>
      <c r="E85" s="3"/>
      <c r="F85" s="3"/>
      <c r="G85" s="3"/>
      <c r="H85" s="3"/>
      <c r="I85" s="3"/>
      <c r="J85" s="3"/>
      <c r="K85" s="3"/>
    </row>
    <row r="86" spans="1:11" ht="11.25" customHeight="1" x14ac:dyDescent="0.35">
      <c r="A86" s="1"/>
      <c r="B86" s="21" t="s">
        <v>49</v>
      </c>
      <c r="C86" s="22"/>
      <c r="D86" s="23"/>
      <c r="E86" s="24">
        <f>SUM(E74+E80+E84)</f>
        <v>42000</v>
      </c>
      <c r="F86" s="24"/>
      <c r="G86" s="24">
        <f t="shared" ref="G86:J86" si="31">SUM(G74+G80+G84)</f>
        <v>42000</v>
      </c>
      <c r="H86" s="24">
        <f t="shared" si="31"/>
        <v>0</v>
      </c>
      <c r="I86" s="24">
        <f t="shared" si="31"/>
        <v>0</v>
      </c>
      <c r="J86" s="24">
        <f t="shared" si="31"/>
        <v>42000</v>
      </c>
      <c r="K86" s="25">
        <f>SUM(G86:I86)</f>
        <v>42000</v>
      </c>
    </row>
    <row r="87" spans="1:11" ht="11.25" customHeight="1" x14ac:dyDescent="0.35">
      <c r="A87" s="1"/>
      <c r="B87" s="1"/>
      <c r="C87" s="1"/>
      <c r="D87" s="3"/>
      <c r="E87" s="3"/>
      <c r="F87" s="3"/>
      <c r="G87" s="3"/>
      <c r="H87" s="3"/>
      <c r="I87" s="3"/>
      <c r="J87" s="3"/>
      <c r="K87" s="3"/>
    </row>
    <row r="88" spans="1:11" ht="11.25" customHeight="1" x14ac:dyDescent="0.35">
      <c r="A88" s="1"/>
      <c r="B88" s="1"/>
      <c r="C88" s="1"/>
      <c r="D88" s="3"/>
      <c r="E88" s="3"/>
      <c r="F88" s="3"/>
      <c r="G88" s="4"/>
      <c r="H88" s="3"/>
      <c r="I88" s="3"/>
      <c r="J88" s="3"/>
      <c r="K88" s="3"/>
    </row>
    <row r="89" spans="1:11" ht="11.25" customHeight="1" x14ac:dyDescent="0.35">
      <c r="A89" s="63" t="s">
        <v>69</v>
      </c>
      <c r="B89" s="64"/>
      <c r="C89" s="15"/>
      <c r="D89" s="16"/>
      <c r="E89" s="16"/>
      <c r="F89" s="16"/>
      <c r="G89" s="16"/>
      <c r="H89" s="16"/>
      <c r="I89" s="16"/>
      <c r="J89" s="16"/>
      <c r="K89" s="16"/>
    </row>
    <row r="90" spans="1:11" ht="11.25" customHeight="1" x14ac:dyDescent="0.35">
      <c r="A90" s="74" t="s">
        <v>70</v>
      </c>
      <c r="B90" s="62"/>
      <c r="C90" s="1"/>
      <c r="D90" s="3"/>
      <c r="E90" s="3"/>
      <c r="F90" s="3"/>
      <c r="G90" s="3"/>
      <c r="H90" s="3"/>
      <c r="I90" s="3"/>
      <c r="J90" s="3"/>
      <c r="K90" s="3"/>
    </row>
    <row r="91" spans="1:11" ht="12" customHeight="1" x14ac:dyDescent="0.35">
      <c r="A91" s="1"/>
      <c r="B91" s="11" t="s">
        <v>333</v>
      </c>
      <c r="C91" s="11"/>
      <c r="D91" s="12"/>
      <c r="E91" s="12">
        <v>30000</v>
      </c>
      <c r="F91" s="12"/>
      <c r="G91" s="12">
        <f>E91</f>
        <v>30000</v>
      </c>
      <c r="H91" s="12"/>
      <c r="I91" s="12"/>
      <c r="J91" s="12">
        <f>SUM(G91:I91)</f>
        <v>30000</v>
      </c>
      <c r="K91" s="12"/>
    </row>
    <row r="92" spans="1:11" ht="11.25" customHeight="1" x14ac:dyDescent="0.35">
      <c r="A92" s="1"/>
      <c r="B92" s="19" t="s">
        <v>44</v>
      </c>
      <c r="C92" s="1"/>
      <c r="D92" s="3"/>
      <c r="E92" s="3">
        <f>SUM(E91)</f>
        <v>30000</v>
      </c>
      <c r="F92" s="3"/>
      <c r="G92" s="3">
        <f t="shared" ref="G92:J92" si="32">SUM(G91)</f>
        <v>30000</v>
      </c>
      <c r="H92" s="3">
        <f t="shared" si="32"/>
        <v>0</v>
      </c>
      <c r="I92" s="3">
        <f t="shared" si="32"/>
        <v>0</v>
      </c>
      <c r="J92" s="3">
        <f t="shared" si="32"/>
        <v>30000</v>
      </c>
      <c r="K92" s="3">
        <f>SUM(G92:I92)</f>
        <v>30000</v>
      </c>
    </row>
    <row r="93" spans="1:11" ht="11.25" customHeight="1" x14ac:dyDescent="0.35">
      <c r="A93" s="1"/>
      <c r="B93" s="1"/>
      <c r="C93" s="1"/>
      <c r="D93" s="3"/>
      <c r="E93" s="3"/>
      <c r="F93" s="3"/>
      <c r="G93" s="3"/>
      <c r="H93" s="3"/>
      <c r="I93" s="3"/>
      <c r="J93" s="3"/>
      <c r="K93" s="3"/>
    </row>
    <row r="94" spans="1:11" ht="11.25" customHeight="1" x14ac:dyDescent="0.35">
      <c r="A94" s="61" t="s">
        <v>74</v>
      </c>
      <c r="B94" s="62"/>
      <c r="C94" s="1"/>
      <c r="D94" s="3"/>
      <c r="E94" s="3"/>
      <c r="F94" s="3"/>
      <c r="G94" s="3"/>
      <c r="H94" s="3"/>
      <c r="I94" s="3"/>
      <c r="J94" s="3"/>
      <c r="K94" s="3"/>
    </row>
    <row r="95" spans="1:11" ht="11.25" customHeight="1" x14ac:dyDescent="0.35">
      <c r="A95" s="1"/>
      <c r="B95" s="1" t="s">
        <v>75</v>
      </c>
      <c r="C95" s="1"/>
      <c r="D95" s="3"/>
      <c r="E95" s="3">
        <v>2000</v>
      </c>
      <c r="F95" s="3"/>
      <c r="G95" s="3">
        <f t="shared" ref="G95:G102" si="33">E95</f>
        <v>2000</v>
      </c>
      <c r="H95" s="3"/>
      <c r="I95" s="3"/>
      <c r="J95" s="3">
        <f t="shared" ref="J95:J102" si="34">SUM(G95:I95)</f>
        <v>2000</v>
      </c>
      <c r="K95" s="3"/>
    </row>
    <row r="96" spans="1:11" ht="11.25" customHeight="1" x14ac:dyDescent="0.35">
      <c r="A96" s="1"/>
      <c r="B96" s="1" t="s">
        <v>76</v>
      </c>
      <c r="C96" s="1"/>
      <c r="D96" s="3"/>
      <c r="E96" s="3">
        <v>1000</v>
      </c>
      <c r="F96" s="3"/>
      <c r="G96" s="3">
        <f t="shared" si="33"/>
        <v>1000</v>
      </c>
      <c r="H96" s="3"/>
      <c r="I96" s="3"/>
      <c r="J96" s="3">
        <f t="shared" si="34"/>
        <v>1000</v>
      </c>
      <c r="K96" s="3"/>
    </row>
    <row r="97" spans="1:11" ht="11.25" customHeight="1" x14ac:dyDescent="0.35">
      <c r="A97" s="1"/>
      <c r="B97" s="1" t="s">
        <v>77</v>
      </c>
      <c r="C97" s="1"/>
      <c r="D97" s="3"/>
      <c r="E97" s="3">
        <v>1000</v>
      </c>
      <c r="F97" s="3"/>
      <c r="G97" s="3">
        <f t="shared" si="33"/>
        <v>1000</v>
      </c>
      <c r="H97" s="3"/>
      <c r="I97" s="3"/>
      <c r="J97" s="3">
        <f t="shared" si="34"/>
        <v>1000</v>
      </c>
      <c r="K97" s="3"/>
    </row>
    <row r="98" spans="1:11" ht="11.25" customHeight="1" x14ac:dyDescent="0.35">
      <c r="A98" s="1"/>
      <c r="B98" s="1" t="s">
        <v>78</v>
      </c>
      <c r="C98" s="1"/>
      <c r="D98" s="3"/>
      <c r="E98" s="3">
        <v>500</v>
      </c>
      <c r="F98" s="3"/>
      <c r="G98" s="3">
        <f t="shared" si="33"/>
        <v>500</v>
      </c>
      <c r="H98" s="3"/>
      <c r="I98" s="3"/>
      <c r="J98" s="3">
        <f t="shared" si="34"/>
        <v>500</v>
      </c>
      <c r="K98" s="3"/>
    </row>
    <row r="99" spans="1:11" ht="11.25" customHeight="1" x14ac:dyDescent="0.35">
      <c r="A99" s="1"/>
      <c r="B99" s="1" t="s">
        <v>79</v>
      </c>
      <c r="C99" s="1"/>
      <c r="D99" s="3"/>
      <c r="E99" s="3">
        <v>2000</v>
      </c>
      <c r="F99" s="3"/>
      <c r="G99" s="3">
        <f t="shared" si="33"/>
        <v>2000</v>
      </c>
      <c r="H99" s="3"/>
      <c r="I99" s="3"/>
      <c r="J99" s="3">
        <f t="shared" si="34"/>
        <v>2000</v>
      </c>
      <c r="K99" s="3"/>
    </row>
    <row r="100" spans="1:11" ht="11.25" customHeight="1" x14ac:dyDescent="0.35">
      <c r="A100" s="1"/>
      <c r="B100" s="1" t="s">
        <v>80</v>
      </c>
      <c r="C100" s="1"/>
      <c r="D100" s="3"/>
      <c r="E100" s="3">
        <v>500</v>
      </c>
      <c r="F100" s="3"/>
      <c r="G100" s="3">
        <f t="shared" si="33"/>
        <v>500</v>
      </c>
      <c r="H100" s="3"/>
      <c r="I100" s="3"/>
      <c r="J100" s="3">
        <f t="shared" si="34"/>
        <v>500</v>
      </c>
      <c r="K100" s="3"/>
    </row>
    <row r="101" spans="1:11" ht="11.25" customHeight="1" x14ac:dyDescent="0.35">
      <c r="A101" s="1"/>
      <c r="B101" s="1" t="s">
        <v>149</v>
      </c>
      <c r="C101" s="1"/>
      <c r="D101" s="3"/>
      <c r="E101" s="3">
        <v>2000</v>
      </c>
      <c r="F101" s="3"/>
      <c r="G101" s="3">
        <f t="shared" si="33"/>
        <v>2000</v>
      </c>
      <c r="H101" s="3"/>
      <c r="I101" s="3"/>
      <c r="J101" s="3">
        <f t="shared" si="34"/>
        <v>2000</v>
      </c>
      <c r="K101" s="3"/>
    </row>
    <row r="102" spans="1:11" ht="12" customHeight="1" x14ac:dyDescent="0.35">
      <c r="A102" s="1"/>
      <c r="B102" s="11" t="s">
        <v>82</v>
      </c>
      <c r="C102" s="11"/>
      <c r="D102" s="12"/>
      <c r="E102" s="12">
        <v>2000</v>
      </c>
      <c r="F102" s="12"/>
      <c r="G102" s="12">
        <f t="shared" si="33"/>
        <v>2000</v>
      </c>
      <c r="H102" s="12"/>
      <c r="I102" s="12"/>
      <c r="J102" s="12">
        <f t="shared" si="34"/>
        <v>2000</v>
      </c>
      <c r="K102" s="12"/>
    </row>
    <row r="103" spans="1:11" ht="11.25" customHeight="1" x14ac:dyDescent="0.35">
      <c r="A103" s="1"/>
      <c r="B103" s="19" t="s">
        <v>44</v>
      </c>
      <c r="C103" s="1"/>
      <c r="D103" s="3"/>
      <c r="E103" s="3">
        <f>SUM(E95:E102)</f>
        <v>11000</v>
      </c>
      <c r="F103" s="3"/>
      <c r="G103" s="3">
        <f t="shared" ref="G103:J103" si="35">SUM(G95:G102)</f>
        <v>11000</v>
      </c>
      <c r="H103" s="3">
        <f t="shared" si="35"/>
        <v>0</v>
      </c>
      <c r="I103" s="3">
        <f t="shared" si="35"/>
        <v>0</v>
      </c>
      <c r="J103" s="3">
        <f t="shared" si="35"/>
        <v>11000</v>
      </c>
      <c r="K103" s="3">
        <f>SUM(G103:I103)</f>
        <v>11000</v>
      </c>
    </row>
    <row r="104" spans="1:11" ht="11.25" customHeight="1" x14ac:dyDescent="0.35">
      <c r="A104" s="1"/>
      <c r="B104" s="1"/>
      <c r="C104" s="1"/>
      <c r="D104" s="3"/>
      <c r="E104" s="3"/>
      <c r="F104" s="3"/>
      <c r="G104" s="3"/>
      <c r="H104" s="3"/>
      <c r="I104" s="3"/>
      <c r="J104" s="3"/>
      <c r="K104" s="3"/>
    </row>
    <row r="105" spans="1:11" ht="11.25" customHeight="1" x14ac:dyDescent="0.35">
      <c r="A105" s="17" t="s">
        <v>48</v>
      </c>
      <c r="B105" s="1"/>
      <c r="C105" s="1"/>
      <c r="D105" s="3"/>
      <c r="E105" s="3"/>
      <c r="F105" s="3"/>
      <c r="G105" s="3"/>
      <c r="H105" s="3"/>
      <c r="I105" s="3"/>
      <c r="J105" s="3"/>
      <c r="K105" s="3"/>
    </row>
    <row r="106" spans="1:11" ht="12" customHeight="1" x14ac:dyDescent="0.35">
      <c r="A106" s="17"/>
      <c r="B106" s="11" t="s">
        <v>48</v>
      </c>
      <c r="C106" s="11"/>
      <c r="D106" s="12"/>
      <c r="E106" s="12">
        <f>G8-(G103+G92)</f>
        <v>1000</v>
      </c>
      <c r="F106" s="12"/>
      <c r="G106" s="12">
        <f>E106</f>
        <v>1000</v>
      </c>
      <c r="H106" s="12"/>
      <c r="I106" s="12"/>
      <c r="J106" s="12">
        <f>SUM(G106:I106)</f>
        <v>1000</v>
      </c>
      <c r="K106" s="12"/>
    </row>
    <row r="107" spans="1:11" ht="11.25" customHeight="1" x14ac:dyDescent="0.35">
      <c r="A107" s="1"/>
      <c r="B107" s="19" t="s">
        <v>44</v>
      </c>
      <c r="C107" s="1"/>
      <c r="D107" s="3"/>
      <c r="E107" s="3">
        <f>SUM(E106)</f>
        <v>1000</v>
      </c>
      <c r="F107" s="3"/>
      <c r="G107" s="3">
        <f t="shared" ref="G107:J107" si="36">SUM(G106)</f>
        <v>1000</v>
      </c>
      <c r="H107" s="3">
        <f t="shared" si="36"/>
        <v>0</v>
      </c>
      <c r="I107" s="3">
        <f t="shared" si="36"/>
        <v>0</v>
      </c>
      <c r="J107" s="3">
        <f t="shared" si="36"/>
        <v>1000</v>
      </c>
      <c r="K107" s="3">
        <f>SUM(G107:I107)</f>
        <v>1000</v>
      </c>
    </row>
    <row r="108" spans="1:11" ht="11.25" customHeight="1" x14ac:dyDescent="0.35">
      <c r="A108" s="1"/>
      <c r="B108" s="1"/>
      <c r="C108" s="1"/>
      <c r="D108" s="3"/>
      <c r="E108" s="3"/>
      <c r="F108" s="3"/>
      <c r="G108" s="3"/>
      <c r="H108" s="3"/>
      <c r="I108" s="3"/>
      <c r="J108" s="3"/>
      <c r="K108" s="3"/>
    </row>
    <row r="109" spans="1:11" ht="11.25" customHeight="1" x14ac:dyDescent="0.35">
      <c r="A109" s="1"/>
      <c r="B109" s="21" t="s">
        <v>49</v>
      </c>
      <c r="C109" s="22"/>
      <c r="D109" s="23"/>
      <c r="E109" s="24">
        <f>SUM(E92+E103+E107)</f>
        <v>42000</v>
      </c>
      <c r="F109" s="24"/>
      <c r="G109" s="24">
        <f t="shared" ref="G109:J109" si="37">SUM(G107+G92+G103)</f>
        <v>42000</v>
      </c>
      <c r="H109" s="24">
        <f t="shared" si="37"/>
        <v>0</v>
      </c>
      <c r="I109" s="24">
        <f t="shared" si="37"/>
        <v>0</v>
      </c>
      <c r="J109" s="24">
        <f t="shared" si="37"/>
        <v>42000</v>
      </c>
      <c r="K109" s="25">
        <f>SUM(G109:I109)</f>
        <v>42000</v>
      </c>
    </row>
    <row r="115" spans="1:11" ht="11.25" customHeight="1" x14ac:dyDescent="0.35">
      <c r="A115" s="63" t="s">
        <v>83</v>
      </c>
      <c r="B115" s="64"/>
      <c r="C115" s="15"/>
      <c r="D115" s="16"/>
      <c r="E115" s="16"/>
      <c r="F115" s="16"/>
      <c r="G115" s="16"/>
      <c r="H115" s="16"/>
      <c r="I115" s="16"/>
      <c r="J115" s="16"/>
      <c r="K115" s="16"/>
    </row>
    <row r="116" spans="1:11" ht="11.25" customHeight="1" x14ac:dyDescent="0.35">
      <c r="A116" s="61" t="s">
        <v>84</v>
      </c>
      <c r="B116" s="62"/>
      <c r="C116" s="1"/>
      <c r="D116" s="3"/>
      <c r="E116" s="3"/>
      <c r="F116" s="3"/>
      <c r="G116" s="3"/>
      <c r="H116" s="3"/>
      <c r="I116" s="3"/>
      <c r="J116" s="3"/>
      <c r="K116" s="3"/>
    </row>
    <row r="117" spans="1:11" ht="11.25" customHeight="1" x14ac:dyDescent="0.35">
      <c r="A117" s="1"/>
      <c r="B117" s="1" t="s">
        <v>174</v>
      </c>
      <c r="C117" s="1"/>
      <c r="D117" s="3"/>
      <c r="E117" s="3">
        <v>7000</v>
      </c>
      <c r="F117" s="3"/>
      <c r="G117" s="3"/>
      <c r="H117" s="3"/>
      <c r="I117" s="3">
        <f t="shared" ref="I117:I122" si="38">E117</f>
        <v>7000</v>
      </c>
      <c r="J117" s="3">
        <f t="shared" ref="J117:J122" si="39">SUM(G117:I117)</f>
        <v>7000</v>
      </c>
      <c r="K117" s="3"/>
    </row>
    <row r="118" spans="1:11" ht="11.25" customHeight="1" x14ac:dyDescent="0.35">
      <c r="A118" s="1"/>
      <c r="B118" s="1" t="s">
        <v>86</v>
      </c>
      <c r="C118" s="1"/>
      <c r="D118" s="3"/>
      <c r="E118" s="3">
        <f>6000</f>
        <v>6000</v>
      </c>
      <c r="F118" s="3"/>
      <c r="G118" s="3"/>
      <c r="H118" s="3"/>
      <c r="I118" s="3">
        <f t="shared" si="38"/>
        <v>6000</v>
      </c>
      <c r="J118" s="3">
        <f t="shared" si="39"/>
        <v>6000</v>
      </c>
      <c r="K118" s="3"/>
    </row>
    <row r="119" spans="1:11" ht="11.25" customHeight="1" x14ac:dyDescent="0.35">
      <c r="A119" s="1"/>
      <c r="B119" s="1" t="s">
        <v>87</v>
      </c>
      <c r="C119" s="1"/>
      <c r="D119" s="3"/>
      <c r="E119" s="3">
        <v>4000</v>
      </c>
      <c r="F119" s="3"/>
      <c r="G119" s="3"/>
      <c r="H119" s="3"/>
      <c r="I119" s="3">
        <f t="shared" si="38"/>
        <v>4000</v>
      </c>
      <c r="J119" s="3">
        <f t="shared" si="39"/>
        <v>4000</v>
      </c>
      <c r="K119" s="3"/>
    </row>
    <row r="120" spans="1:11" ht="11.25" customHeight="1" x14ac:dyDescent="0.35">
      <c r="A120" s="1"/>
      <c r="B120" s="1" t="s">
        <v>88</v>
      </c>
      <c r="C120" s="1">
        <v>2</v>
      </c>
      <c r="D120" s="3">
        <v>1000</v>
      </c>
      <c r="E120" s="3">
        <v>2000</v>
      </c>
      <c r="F120" s="3"/>
      <c r="G120" s="4"/>
      <c r="H120" s="3"/>
      <c r="I120" s="3">
        <f t="shared" si="38"/>
        <v>2000</v>
      </c>
      <c r="J120" s="3">
        <f t="shared" si="39"/>
        <v>2000</v>
      </c>
      <c r="K120" s="3"/>
    </row>
    <row r="121" spans="1:11" ht="11.25" customHeight="1" x14ac:dyDescent="0.35">
      <c r="A121" s="1"/>
      <c r="B121" s="1" t="s">
        <v>89</v>
      </c>
      <c r="C121" s="1"/>
      <c r="D121" s="3"/>
      <c r="E121" s="3">
        <v>7000</v>
      </c>
      <c r="F121" s="3"/>
      <c r="G121" s="3"/>
      <c r="H121" s="3"/>
      <c r="I121" s="3">
        <f t="shared" si="38"/>
        <v>7000</v>
      </c>
      <c r="J121" s="3">
        <f t="shared" si="39"/>
        <v>7000</v>
      </c>
      <c r="K121" s="3"/>
    </row>
    <row r="122" spans="1:11" ht="12" customHeight="1" x14ac:dyDescent="0.35">
      <c r="A122" s="1"/>
      <c r="B122" s="11" t="s">
        <v>90</v>
      </c>
      <c r="C122" s="11"/>
      <c r="D122" s="12"/>
      <c r="E122" s="12">
        <v>3500</v>
      </c>
      <c r="F122" s="12"/>
      <c r="G122" s="12"/>
      <c r="H122" s="12"/>
      <c r="I122" s="12">
        <f t="shared" si="38"/>
        <v>3500</v>
      </c>
      <c r="J122" s="12">
        <f t="shared" si="39"/>
        <v>3500</v>
      </c>
      <c r="K122" s="12"/>
    </row>
    <row r="123" spans="1:11" ht="11.25" customHeight="1" x14ac:dyDescent="0.35">
      <c r="A123" s="1"/>
      <c r="B123" s="19" t="s">
        <v>44</v>
      </c>
      <c r="C123" s="1"/>
      <c r="D123" s="3"/>
      <c r="E123" s="3">
        <f>SUM(E117:E122)</f>
        <v>29500</v>
      </c>
      <c r="F123" s="3"/>
      <c r="G123" s="3">
        <f t="shared" ref="G123:J123" si="40">SUM(G117:G122)</f>
        <v>0</v>
      </c>
      <c r="H123" s="3">
        <f t="shared" si="40"/>
        <v>0</v>
      </c>
      <c r="I123" s="3">
        <f t="shared" si="40"/>
        <v>29500</v>
      </c>
      <c r="J123" s="3">
        <f t="shared" si="40"/>
        <v>29500</v>
      </c>
      <c r="K123" s="3">
        <f>SUM(G123:I123)</f>
        <v>29500</v>
      </c>
    </row>
    <row r="124" spans="1:11" ht="11.25" customHeight="1" x14ac:dyDescent="0.35">
      <c r="A124" s="1"/>
      <c r="B124" s="19"/>
      <c r="C124" s="1"/>
      <c r="D124" s="3"/>
      <c r="E124" s="3"/>
      <c r="F124" s="3"/>
      <c r="G124" s="3"/>
      <c r="H124" s="3"/>
      <c r="I124" s="3"/>
      <c r="J124" s="3"/>
      <c r="K124" s="3"/>
    </row>
    <row r="125" spans="1:11" ht="11.25" customHeight="1" x14ac:dyDescent="0.35">
      <c r="A125" s="17" t="s">
        <v>334</v>
      </c>
      <c r="B125" s="19"/>
      <c r="C125" s="1"/>
      <c r="D125" s="3"/>
      <c r="E125" s="3"/>
      <c r="F125" s="3"/>
      <c r="G125" s="3"/>
      <c r="H125" s="3"/>
      <c r="I125" s="3"/>
      <c r="J125" s="3"/>
      <c r="K125" s="3"/>
    </row>
    <row r="126" spans="1:11" ht="11.25" customHeight="1" x14ac:dyDescent="0.35">
      <c r="A126" s="1"/>
      <c r="B126" s="1" t="s">
        <v>335</v>
      </c>
      <c r="C126" s="1">
        <f>44*10</f>
        <v>440</v>
      </c>
      <c r="D126" s="3">
        <v>13</v>
      </c>
      <c r="E126" s="3">
        <f t="shared" ref="E126:E128" si="41">C126*D126</f>
        <v>5720</v>
      </c>
      <c r="F126" s="3"/>
      <c r="G126" s="3"/>
      <c r="H126" s="3"/>
      <c r="I126" s="3">
        <f t="shared" ref="I126:I128" si="42">E126</f>
        <v>5720</v>
      </c>
      <c r="J126" s="3">
        <f t="shared" ref="J126:J128" si="43">SUM(G126:I126)</f>
        <v>5720</v>
      </c>
      <c r="K126" s="3"/>
    </row>
    <row r="127" spans="1:11" ht="12" customHeight="1" x14ac:dyDescent="0.35">
      <c r="A127" s="1"/>
      <c r="B127" s="1" t="s">
        <v>92</v>
      </c>
      <c r="C127" s="1">
        <f>44*4</f>
        <v>176</v>
      </c>
      <c r="D127" s="3">
        <v>13</v>
      </c>
      <c r="E127" s="3">
        <f t="shared" si="41"/>
        <v>2288</v>
      </c>
      <c r="F127" s="3"/>
      <c r="G127" s="3"/>
      <c r="H127" s="3"/>
      <c r="I127" s="3">
        <f t="shared" si="42"/>
        <v>2288</v>
      </c>
      <c r="J127" s="3">
        <f t="shared" si="43"/>
        <v>2288</v>
      </c>
      <c r="K127" s="3"/>
    </row>
    <row r="128" spans="1:11" ht="12" customHeight="1" x14ac:dyDescent="0.35">
      <c r="A128" s="1"/>
      <c r="B128" s="11" t="s">
        <v>93</v>
      </c>
      <c r="C128" s="11">
        <v>100</v>
      </c>
      <c r="D128" s="12">
        <v>13</v>
      </c>
      <c r="E128" s="12">
        <f t="shared" si="41"/>
        <v>1300</v>
      </c>
      <c r="F128" s="12"/>
      <c r="G128" s="12"/>
      <c r="H128" s="12"/>
      <c r="I128" s="12">
        <f t="shared" si="42"/>
        <v>1300</v>
      </c>
      <c r="J128" s="12">
        <f t="shared" si="43"/>
        <v>1300</v>
      </c>
      <c r="K128" s="12"/>
    </row>
    <row r="129" spans="1:11" ht="11.25" customHeight="1" x14ac:dyDescent="0.35">
      <c r="A129" s="1"/>
      <c r="B129" s="19" t="s">
        <v>44</v>
      </c>
      <c r="C129" s="1"/>
      <c r="D129" s="3"/>
      <c r="E129" s="3">
        <f>SUM(E126:E128)</f>
        <v>9308</v>
      </c>
      <c r="F129" s="3"/>
      <c r="G129" s="3">
        <f t="shared" ref="G129:J129" si="44">SUM(G126:G128)</f>
        <v>0</v>
      </c>
      <c r="H129" s="3">
        <f t="shared" si="44"/>
        <v>0</v>
      </c>
      <c r="I129" s="3">
        <f t="shared" si="44"/>
        <v>9308</v>
      </c>
      <c r="J129" s="3">
        <f t="shared" si="44"/>
        <v>9308</v>
      </c>
      <c r="K129" s="3">
        <f>SUM(G129:I129)</f>
        <v>9308</v>
      </c>
    </row>
    <row r="130" spans="1:11" ht="11.25" customHeight="1" x14ac:dyDescent="0.35">
      <c r="A130" s="1"/>
      <c r="B130" s="1"/>
      <c r="C130" s="1"/>
      <c r="D130" s="3"/>
      <c r="E130" s="3"/>
      <c r="F130" s="3"/>
      <c r="G130" s="3"/>
      <c r="H130" s="3"/>
      <c r="I130" s="3"/>
      <c r="J130" s="3"/>
      <c r="K130" s="3"/>
    </row>
    <row r="131" spans="1:11" ht="11.25" customHeight="1" x14ac:dyDescent="0.35">
      <c r="A131" s="61" t="s">
        <v>94</v>
      </c>
      <c r="B131" s="62"/>
      <c r="C131" s="1"/>
      <c r="D131" s="3"/>
      <c r="E131" s="3"/>
      <c r="F131" s="3"/>
      <c r="G131" s="3"/>
      <c r="H131" s="3"/>
      <c r="I131" s="3"/>
      <c r="J131" s="3"/>
      <c r="K131" s="3"/>
    </row>
    <row r="132" spans="1:11" ht="11.25" customHeight="1" x14ac:dyDescent="0.35">
      <c r="A132" s="1"/>
      <c r="B132" s="1" t="s">
        <v>76</v>
      </c>
      <c r="C132" s="1"/>
      <c r="D132" s="3"/>
      <c r="E132" s="3">
        <v>500</v>
      </c>
      <c r="F132" s="3"/>
      <c r="G132" s="3"/>
      <c r="H132" s="3"/>
      <c r="I132" s="3">
        <f t="shared" ref="I132:I134" si="45">E132</f>
        <v>500</v>
      </c>
      <c r="J132" s="3">
        <f t="shared" ref="J132:J134" si="46">SUM(G132:I132)</f>
        <v>500</v>
      </c>
      <c r="K132" s="3"/>
    </row>
    <row r="133" spans="1:11" ht="11.25" customHeight="1" x14ac:dyDescent="0.35">
      <c r="A133" s="1"/>
      <c r="B133" s="1" t="s">
        <v>95</v>
      </c>
      <c r="C133" s="1"/>
      <c r="D133" s="3"/>
      <c r="E133" s="3">
        <v>2500</v>
      </c>
      <c r="F133" s="3"/>
      <c r="G133" s="3"/>
      <c r="H133" s="3"/>
      <c r="I133" s="3">
        <f t="shared" si="45"/>
        <v>2500</v>
      </c>
      <c r="J133" s="3">
        <f t="shared" si="46"/>
        <v>2500</v>
      </c>
      <c r="K133" s="3"/>
    </row>
    <row r="134" spans="1:11" ht="12" customHeight="1" x14ac:dyDescent="0.35">
      <c r="A134" s="1"/>
      <c r="B134" s="11" t="s">
        <v>82</v>
      </c>
      <c r="C134" s="11"/>
      <c r="D134" s="12"/>
      <c r="E134" s="12">
        <v>3000</v>
      </c>
      <c r="F134" s="12"/>
      <c r="G134" s="12"/>
      <c r="H134" s="12"/>
      <c r="I134" s="12">
        <f t="shared" si="45"/>
        <v>3000</v>
      </c>
      <c r="J134" s="12">
        <f t="shared" si="46"/>
        <v>3000</v>
      </c>
      <c r="K134" s="12"/>
    </row>
    <row r="135" spans="1:11" ht="11.25" customHeight="1" x14ac:dyDescent="0.35">
      <c r="A135" s="1"/>
      <c r="B135" s="19" t="s">
        <v>44</v>
      </c>
      <c r="C135" s="1"/>
      <c r="D135" s="3"/>
      <c r="E135" s="3">
        <f>SUM(E132:E134)</f>
        <v>6000</v>
      </c>
      <c r="F135" s="3"/>
      <c r="G135" s="3">
        <f t="shared" ref="G135:J135" si="47">SUM(G132:G134)</f>
        <v>0</v>
      </c>
      <c r="H135" s="3">
        <f t="shared" si="47"/>
        <v>0</v>
      </c>
      <c r="I135" s="3">
        <f t="shared" si="47"/>
        <v>6000</v>
      </c>
      <c r="J135" s="3">
        <f t="shared" si="47"/>
        <v>6000</v>
      </c>
      <c r="K135" s="3">
        <f>SUM(G135:I135)</f>
        <v>6000</v>
      </c>
    </row>
    <row r="136" spans="1:11" ht="11.25" customHeight="1" x14ac:dyDescent="0.35">
      <c r="A136" s="1"/>
      <c r="B136" s="1"/>
      <c r="C136" s="1"/>
      <c r="D136" s="3"/>
      <c r="E136" s="3"/>
      <c r="F136" s="3"/>
      <c r="G136" s="3"/>
      <c r="H136" s="3"/>
      <c r="I136" s="3"/>
      <c r="J136" s="3"/>
      <c r="K136" s="3"/>
    </row>
    <row r="137" spans="1:11" ht="11.25" customHeight="1" x14ac:dyDescent="0.35">
      <c r="A137" s="17" t="s">
        <v>48</v>
      </c>
      <c r="B137" s="1"/>
      <c r="C137" s="1"/>
      <c r="D137" s="3"/>
      <c r="E137" s="3"/>
      <c r="F137" s="3"/>
      <c r="G137" s="3"/>
      <c r="H137" s="3"/>
      <c r="I137" s="3"/>
      <c r="J137" s="3"/>
      <c r="K137" s="3"/>
    </row>
    <row r="138" spans="1:11" ht="12" customHeight="1" x14ac:dyDescent="0.35">
      <c r="A138" s="17"/>
      <c r="B138" s="11" t="s">
        <v>48</v>
      </c>
      <c r="C138" s="11"/>
      <c r="D138" s="12"/>
      <c r="E138" s="12">
        <f>E11-(I135+I129+I123)</f>
        <v>192</v>
      </c>
      <c r="F138" s="12"/>
      <c r="G138" s="12"/>
      <c r="H138" s="12"/>
      <c r="I138" s="12">
        <f>E138</f>
        <v>192</v>
      </c>
      <c r="J138" s="12">
        <f>SUM(G138:I138)</f>
        <v>192</v>
      </c>
      <c r="K138" s="12"/>
    </row>
    <row r="139" spans="1:11" ht="11.25" customHeight="1" x14ac:dyDescent="0.35">
      <c r="A139" s="1"/>
      <c r="B139" s="19" t="s">
        <v>44</v>
      </c>
      <c r="C139" s="1"/>
      <c r="D139" s="3"/>
      <c r="E139" s="3">
        <f>SUM(E138)</f>
        <v>192</v>
      </c>
      <c r="F139" s="3"/>
      <c r="G139" s="3">
        <f t="shared" ref="G139:J139" si="48">SUM(G138)</f>
        <v>0</v>
      </c>
      <c r="H139" s="3">
        <f t="shared" si="48"/>
        <v>0</v>
      </c>
      <c r="I139" s="3">
        <f t="shared" si="48"/>
        <v>192</v>
      </c>
      <c r="J139" s="3">
        <f t="shared" si="48"/>
        <v>192</v>
      </c>
      <c r="K139" s="3">
        <f>SUM(G139:I139)</f>
        <v>192</v>
      </c>
    </row>
    <row r="140" spans="1:11" ht="11.25" customHeight="1" x14ac:dyDescent="0.35">
      <c r="A140" s="1"/>
      <c r="B140" s="1"/>
      <c r="C140" s="1"/>
      <c r="D140" s="3"/>
      <c r="E140" s="3"/>
      <c r="F140" s="3"/>
      <c r="G140" s="3"/>
      <c r="H140" s="3"/>
      <c r="I140" s="3"/>
      <c r="J140" s="3"/>
      <c r="K140" s="3"/>
    </row>
    <row r="141" spans="1:11" ht="11.25" customHeight="1" x14ac:dyDescent="0.35">
      <c r="A141" s="1"/>
      <c r="B141" s="21" t="s">
        <v>49</v>
      </c>
      <c r="C141" s="22"/>
      <c r="D141" s="23"/>
      <c r="E141" s="24">
        <f>SUM(E123+E129+E135+E139)</f>
        <v>45000</v>
      </c>
      <c r="F141" s="24"/>
      <c r="G141" s="24">
        <f t="shared" ref="G141:H141" si="49">SUM(G139+G123+G135)</f>
        <v>0</v>
      </c>
      <c r="H141" s="24">
        <f t="shared" si="49"/>
        <v>0</v>
      </c>
      <c r="I141" s="24">
        <f t="shared" ref="I141:K141" si="50">SUM(I139+I129+I123+I135)</f>
        <v>45000</v>
      </c>
      <c r="J141" s="24">
        <f t="shared" si="50"/>
        <v>45000</v>
      </c>
      <c r="K141" s="24">
        <f t="shared" si="50"/>
        <v>45000</v>
      </c>
    </row>
    <row r="145" spans="1:11" ht="11.25" customHeight="1" x14ac:dyDescent="0.35">
      <c r="A145" s="63" t="s">
        <v>96</v>
      </c>
      <c r="B145" s="64"/>
      <c r="C145" s="15"/>
      <c r="D145" s="16"/>
      <c r="E145" s="16"/>
      <c r="F145" s="16"/>
      <c r="G145" s="16"/>
      <c r="H145" s="16"/>
      <c r="I145" s="16"/>
      <c r="J145" s="16"/>
      <c r="K145" s="16"/>
    </row>
    <row r="146" spans="1:11" ht="11.25" customHeight="1" x14ac:dyDescent="0.35">
      <c r="A146" s="17" t="s">
        <v>97</v>
      </c>
      <c r="B146" s="1"/>
      <c r="C146" s="1"/>
      <c r="D146" s="3"/>
      <c r="E146" s="3"/>
      <c r="F146" s="3"/>
      <c r="G146" s="3"/>
      <c r="H146" s="3"/>
      <c r="I146" s="3"/>
      <c r="J146" s="3"/>
      <c r="K146" s="3"/>
    </row>
    <row r="147" spans="1:11" ht="11.25" customHeight="1" x14ac:dyDescent="0.35">
      <c r="A147" s="1"/>
      <c r="B147" s="1" t="s">
        <v>98</v>
      </c>
      <c r="C147" s="1">
        <f t="shared" ref="C147:C151" si="51">2*40*19</f>
        <v>1520</v>
      </c>
      <c r="D147" s="3">
        <v>13</v>
      </c>
      <c r="E147" s="3">
        <f t="shared" ref="E147:E151" si="52">C147*D147</f>
        <v>19760</v>
      </c>
      <c r="F147" s="3"/>
      <c r="G147" s="3"/>
      <c r="H147" s="3">
        <f t="shared" ref="H147:H151" si="53">E147</f>
        <v>19760</v>
      </c>
      <c r="I147" s="3"/>
      <c r="J147" s="3">
        <f t="shared" ref="J147:J151" si="54">SUM(G147:I147)</f>
        <v>19760</v>
      </c>
      <c r="K147" s="3"/>
    </row>
    <row r="148" spans="1:11" ht="11.25" customHeight="1" x14ac:dyDescent="0.35">
      <c r="A148" s="1"/>
      <c r="B148" s="1" t="s">
        <v>99</v>
      </c>
      <c r="C148" s="1">
        <f t="shared" si="51"/>
        <v>1520</v>
      </c>
      <c r="D148" s="3">
        <v>13</v>
      </c>
      <c r="E148" s="3">
        <f t="shared" si="52"/>
        <v>19760</v>
      </c>
      <c r="F148" s="3"/>
      <c r="G148" s="3"/>
      <c r="H148" s="3">
        <f t="shared" si="53"/>
        <v>19760</v>
      </c>
      <c r="I148" s="3"/>
      <c r="J148" s="3">
        <f t="shared" si="54"/>
        <v>19760</v>
      </c>
      <c r="K148" s="3"/>
    </row>
    <row r="149" spans="1:11" ht="11.25" customHeight="1" x14ac:dyDescent="0.35">
      <c r="A149" s="1"/>
      <c r="B149" s="1" t="s">
        <v>336</v>
      </c>
      <c r="C149" s="1">
        <f t="shared" si="51"/>
        <v>1520</v>
      </c>
      <c r="D149" s="3">
        <v>13</v>
      </c>
      <c r="E149" s="3">
        <f t="shared" si="52"/>
        <v>19760</v>
      </c>
      <c r="F149" s="3"/>
      <c r="G149" s="3"/>
      <c r="H149" s="3">
        <f t="shared" si="53"/>
        <v>19760</v>
      </c>
      <c r="I149" s="3"/>
      <c r="J149" s="3">
        <f t="shared" si="54"/>
        <v>19760</v>
      </c>
      <c r="K149" s="3"/>
    </row>
    <row r="150" spans="1:11" ht="11.25" customHeight="1" x14ac:dyDescent="0.35">
      <c r="A150" s="1"/>
      <c r="B150" s="1" t="s">
        <v>101</v>
      </c>
      <c r="C150" s="1">
        <f t="shared" si="51"/>
        <v>1520</v>
      </c>
      <c r="D150" s="3">
        <v>13</v>
      </c>
      <c r="E150" s="3">
        <f t="shared" si="52"/>
        <v>19760</v>
      </c>
      <c r="F150" s="3"/>
      <c r="G150" s="3"/>
      <c r="H150" s="3">
        <f t="shared" si="53"/>
        <v>19760</v>
      </c>
      <c r="I150" s="3"/>
      <c r="J150" s="3">
        <f t="shared" si="54"/>
        <v>19760</v>
      </c>
      <c r="K150" s="3"/>
    </row>
    <row r="151" spans="1:11" ht="12" customHeight="1" x14ac:dyDescent="0.35">
      <c r="A151" s="1"/>
      <c r="B151" s="11" t="s">
        <v>102</v>
      </c>
      <c r="C151" s="11">
        <f t="shared" si="51"/>
        <v>1520</v>
      </c>
      <c r="D151" s="12">
        <v>13</v>
      </c>
      <c r="E151" s="12">
        <f t="shared" si="52"/>
        <v>19760</v>
      </c>
      <c r="F151" s="12"/>
      <c r="G151" s="12"/>
      <c r="H151" s="12">
        <f t="shared" si="53"/>
        <v>19760</v>
      </c>
      <c r="I151" s="12"/>
      <c r="J151" s="12">
        <f t="shared" si="54"/>
        <v>19760</v>
      </c>
      <c r="K151" s="12"/>
    </row>
    <row r="152" spans="1:11" ht="11.25" customHeight="1" x14ac:dyDescent="0.35">
      <c r="A152" s="1"/>
      <c r="B152" s="19" t="s">
        <v>29</v>
      </c>
      <c r="C152" s="1"/>
      <c r="D152" s="3"/>
      <c r="E152" s="3">
        <f>SUM(E147:E151)</f>
        <v>98800</v>
      </c>
      <c r="F152" s="3"/>
      <c r="G152" s="3">
        <f t="shared" ref="G152:J152" si="55">SUM(G147:G151)</f>
        <v>0</v>
      </c>
      <c r="H152" s="3">
        <f t="shared" si="55"/>
        <v>98800</v>
      </c>
      <c r="I152" s="3">
        <f t="shared" si="55"/>
        <v>0</v>
      </c>
      <c r="J152" s="3">
        <f t="shared" si="55"/>
        <v>98800</v>
      </c>
      <c r="K152" s="3">
        <f>SUM(G152:I152)</f>
        <v>98800</v>
      </c>
    </row>
    <row r="153" spans="1:11" ht="11.25" customHeight="1" x14ac:dyDescent="0.35">
      <c r="A153" s="1"/>
      <c r="B153" s="1"/>
      <c r="C153" s="1"/>
      <c r="D153" s="3"/>
      <c r="E153" s="3"/>
      <c r="F153" s="3"/>
      <c r="G153" s="3"/>
      <c r="H153" s="3"/>
      <c r="I153" s="3"/>
      <c r="J153" s="3"/>
      <c r="K153" s="3"/>
    </row>
    <row r="154" spans="1:11" ht="11.25" customHeight="1" x14ac:dyDescent="0.35">
      <c r="A154" s="17" t="s">
        <v>337</v>
      </c>
      <c r="B154" s="1"/>
      <c r="C154" s="1"/>
      <c r="D154" s="3"/>
      <c r="E154" s="3"/>
      <c r="F154" s="3"/>
      <c r="G154" s="3"/>
      <c r="H154" s="3"/>
      <c r="I154" s="3"/>
      <c r="J154" s="3"/>
      <c r="K154" s="3"/>
    </row>
    <row r="155" spans="1:11" ht="12" customHeight="1" x14ac:dyDescent="0.35">
      <c r="A155" s="17"/>
      <c r="B155" s="11" t="s">
        <v>338</v>
      </c>
      <c r="C155" s="11"/>
      <c r="D155" s="12"/>
      <c r="E155" s="12">
        <v>98000</v>
      </c>
      <c r="F155" s="12"/>
      <c r="G155" s="12">
        <f>E155*0.25</f>
        <v>24500</v>
      </c>
      <c r="H155" s="12">
        <f>E155*0.75</f>
        <v>73500</v>
      </c>
      <c r="I155" s="12"/>
      <c r="J155" s="12">
        <f>SUM(G155:I155)</f>
        <v>98000</v>
      </c>
      <c r="K155" s="12"/>
    </row>
    <row r="156" spans="1:11" ht="11.25" customHeight="1" x14ac:dyDescent="0.35">
      <c r="A156" s="1"/>
      <c r="B156" s="19" t="s">
        <v>29</v>
      </c>
      <c r="C156" s="1"/>
      <c r="D156" s="3"/>
      <c r="E156" s="3">
        <f>SUM(E155)</f>
        <v>98000</v>
      </c>
      <c r="F156" s="3"/>
      <c r="G156" s="3">
        <f t="shared" ref="G156:J156" si="56">SUM(G155)</f>
        <v>24500</v>
      </c>
      <c r="H156" s="3">
        <f t="shared" si="56"/>
        <v>73500</v>
      </c>
      <c r="I156" s="3">
        <f t="shared" si="56"/>
        <v>0</v>
      </c>
      <c r="J156" s="3">
        <f t="shared" si="56"/>
        <v>98000</v>
      </c>
      <c r="K156" s="3">
        <f>SUM(G156:I156)</f>
        <v>98000</v>
      </c>
    </row>
    <row r="157" spans="1:11" ht="11.25" customHeight="1" x14ac:dyDescent="0.35">
      <c r="A157" s="1"/>
      <c r="B157" s="19"/>
      <c r="C157" s="1"/>
      <c r="D157" s="3"/>
      <c r="E157" s="3"/>
      <c r="F157" s="3"/>
      <c r="G157" s="3"/>
      <c r="H157" s="3"/>
      <c r="I157" s="3"/>
      <c r="J157" s="3"/>
      <c r="K157" s="3"/>
    </row>
    <row r="158" spans="1:11" ht="11.25" customHeight="1" x14ac:dyDescent="0.35">
      <c r="A158" s="1"/>
      <c r="B158" s="19"/>
      <c r="C158" s="1"/>
      <c r="D158" s="3"/>
      <c r="E158" s="3"/>
      <c r="F158" s="3"/>
      <c r="G158" s="3"/>
      <c r="H158" s="3"/>
      <c r="I158" s="3"/>
      <c r="J158" s="3"/>
      <c r="K158" s="3"/>
    </row>
    <row r="159" spans="1:11" ht="11.25" customHeight="1" x14ac:dyDescent="0.35">
      <c r="A159" s="17" t="s">
        <v>66</v>
      </c>
      <c r="B159" s="1"/>
      <c r="C159" s="1"/>
      <c r="D159" s="3"/>
      <c r="E159" s="3"/>
      <c r="F159" s="3"/>
      <c r="G159" s="3"/>
      <c r="H159" s="3"/>
      <c r="I159" s="3"/>
      <c r="J159" s="3"/>
      <c r="K159" s="3"/>
    </row>
    <row r="160" spans="1:11" ht="11.25" customHeight="1" x14ac:dyDescent="0.35">
      <c r="A160" s="17"/>
      <c r="B160" s="1" t="s">
        <v>67</v>
      </c>
      <c r="C160" s="1"/>
      <c r="D160" s="3"/>
      <c r="E160" s="3">
        <v>20500</v>
      </c>
      <c r="F160" s="3"/>
      <c r="G160" s="3">
        <f t="shared" ref="G160:G161" si="57">E160</f>
        <v>20500</v>
      </c>
      <c r="H160" s="3"/>
      <c r="I160" s="3"/>
      <c r="J160" s="3">
        <f t="shared" ref="J160:J161" si="58">SUM(G160:I160)</f>
        <v>20500</v>
      </c>
      <c r="K160" s="3"/>
    </row>
    <row r="161" spans="1:11" ht="12" customHeight="1" x14ac:dyDescent="0.35">
      <c r="A161" s="17"/>
      <c r="B161" s="11" t="s">
        <v>180</v>
      </c>
      <c r="C161" s="11"/>
      <c r="D161" s="12"/>
      <c r="E161" s="12">
        <v>9000</v>
      </c>
      <c r="F161" s="12"/>
      <c r="G161" s="12">
        <f t="shared" si="57"/>
        <v>9000</v>
      </c>
      <c r="H161" s="12"/>
      <c r="I161" s="12"/>
      <c r="J161" s="12">
        <f t="shared" si="58"/>
        <v>9000</v>
      </c>
      <c r="K161" s="12"/>
    </row>
    <row r="162" spans="1:11" ht="11.25" customHeight="1" x14ac:dyDescent="0.35">
      <c r="A162" s="1"/>
      <c r="B162" s="19" t="s">
        <v>29</v>
      </c>
      <c r="C162" s="1"/>
      <c r="D162" s="3"/>
      <c r="E162" s="3">
        <f>SUM(E160:E161)</f>
        <v>29500</v>
      </c>
      <c r="F162" s="3"/>
      <c r="G162" s="3">
        <f t="shared" ref="G162:J162" si="59">SUM(G160:G161)</f>
        <v>29500</v>
      </c>
      <c r="H162" s="3">
        <f t="shared" si="59"/>
        <v>0</v>
      </c>
      <c r="I162" s="3">
        <f t="shared" si="59"/>
        <v>0</v>
      </c>
      <c r="J162" s="3">
        <f t="shared" si="59"/>
        <v>29500</v>
      </c>
      <c r="K162" s="3">
        <f>SUM(G162:I162)</f>
        <v>29500</v>
      </c>
    </row>
    <row r="163" spans="1:11" ht="11.25" customHeight="1" x14ac:dyDescent="0.35">
      <c r="A163" s="1"/>
      <c r="B163" s="1"/>
      <c r="C163" s="1"/>
      <c r="D163" s="3"/>
      <c r="E163" s="3"/>
      <c r="F163" s="3"/>
      <c r="G163" s="3"/>
      <c r="H163" s="3"/>
      <c r="I163" s="3"/>
      <c r="J163" s="3"/>
      <c r="K163" s="3"/>
    </row>
    <row r="164" spans="1:11" ht="11.25" customHeight="1" x14ac:dyDescent="0.35">
      <c r="A164" s="1"/>
      <c r="B164" s="21" t="s">
        <v>49</v>
      </c>
      <c r="C164" s="22"/>
      <c r="D164" s="23"/>
      <c r="E164" s="24">
        <f>E152+E162+E156</f>
        <v>226300</v>
      </c>
      <c r="F164" s="24"/>
      <c r="G164" s="24">
        <f t="shared" ref="G164:J164" si="60">G152+G162+G156</f>
        <v>54000</v>
      </c>
      <c r="H164" s="24">
        <f t="shared" si="60"/>
        <v>172300</v>
      </c>
      <c r="I164" s="24">
        <f t="shared" si="60"/>
        <v>0</v>
      </c>
      <c r="J164" s="24">
        <f t="shared" si="60"/>
        <v>226300</v>
      </c>
      <c r="K164" s="25">
        <f>SUM(G164:I164)</f>
        <v>226300</v>
      </c>
    </row>
    <row r="165" spans="1:11" ht="11.25" customHeight="1" x14ac:dyDescent="0.35">
      <c r="A165" s="1"/>
      <c r="B165" s="1"/>
      <c r="C165" s="1"/>
      <c r="D165" s="3"/>
      <c r="E165" s="3"/>
      <c r="F165" s="3"/>
      <c r="G165" s="4"/>
      <c r="H165" s="3"/>
      <c r="I165" s="3"/>
      <c r="J165" s="3"/>
      <c r="K165" s="3"/>
    </row>
    <row r="166" spans="1:11" ht="11.25" customHeight="1" x14ac:dyDescent="0.35">
      <c r="A166" s="65" t="s">
        <v>105</v>
      </c>
      <c r="B166" s="64"/>
      <c r="C166" s="27"/>
      <c r="D166" s="28"/>
      <c r="E166" s="28"/>
      <c r="F166" s="28"/>
      <c r="G166" s="29">
        <f>(E8+E9)-G141-G109-G86-G59-G164</f>
        <v>0</v>
      </c>
      <c r="H166" s="30">
        <f>E10-H59-H86-H109-H141-H164</f>
        <v>0</v>
      </c>
      <c r="I166" s="29">
        <f>E11-I59-I86-I109-I141-I164+I59</f>
        <v>0</v>
      </c>
      <c r="J166" s="28"/>
      <c r="K166" s="28"/>
    </row>
  </sheetData>
  <mergeCells count="16">
    <mergeCell ref="A49:B49"/>
    <mergeCell ref="A62:B62"/>
    <mergeCell ref="A145:B145"/>
    <mergeCell ref="A166:B166"/>
    <mergeCell ref="A63:B63"/>
    <mergeCell ref="A89:B89"/>
    <mergeCell ref="A90:B90"/>
    <mergeCell ref="A94:B94"/>
    <mergeCell ref="A115:B115"/>
    <mergeCell ref="A116:B116"/>
    <mergeCell ref="A131:B131"/>
    <mergeCell ref="C1:J5"/>
    <mergeCell ref="A15:B15"/>
    <mergeCell ref="A16:B16"/>
    <mergeCell ref="A33:B33"/>
    <mergeCell ref="A43:B4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BCSGA Annual Budget FY25</vt:lpstr>
      <vt:lpstr>FY24</vt:lpstr>
      <vt:lpstr>FY16</vt:lpstr>
      <vt:lpstr>FY17</vt:lpstr>
      <vt:lpstr>FY18</vt:lpstr>
      <vt:lpstr>FY19</vt:lpstr>
      <vt:lpstr>FY20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Nicky Damania</dc:creator>
  <cp:lastModifiedBy>Leonardo Ayala</cp:lastModifiedBy>
  <dcterms:created xsi:type="dcterms:W3CDTF">2016-06-09T02:06:53Z</dcterms:created>
  <dcterms:modified xsi:type="dcterms:W3CDTF">2024-05-19T21:42:34Z</dcterms:modified>
</cp:coreProperties>
</file>